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DieseArbeitsmappe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9.1 WIN sia vTool 10.x Entw\5 vT_ProgrDat Win DEF\v10.23 Win 231212\"/>
    </mc:Choice>
  </mc:AlternateContent>
  <xr:revisionPtr revIDLastSave="0" documentId="13_ncr:1_{2B926590-8EE2-46D4-8585-7933B8FD166C}" xr6:coauthVersionLast="47" xr6:coauthVersionMax="47" xr10:uidLastSave="{00000000-0000-0000-0000-000000000000}"/>
  <workbookProtection workbookAlgorithmName="SHA-512" workbookHashValue="dPZ4ADll+dugOMVTWtDRd+fefbPSl4Ul8G7gatlW8iR59YHs5xRKxsV21moHU/d0wrEyxz2TyCA/rYvBm1hswA==" workbookSaltValue="HdRQlDQ+h+NQ2GX3usAc/A==" workbookSpinCount="100000" lockStructure="1"/>
  <bookViews>
    <workbookView xWindow="309" yWindow="2083" windowWidth="19868" windowHeight="5434" tabRatio="761" xr2:uid="{3C47418E-8723-4630-96D5-10238D6A1109}"/>
  </bookViews>
  <sheets>
    <sheet name="StdAnsatz" sheetId="27" r:id="rId1"/>
    <sheet name="Z1,Z2 CHF" sheetId="23" r:id="rId2"/>
    <sheet name="Gehalt" sheetId="7" r:id="rId3"/>
    <sheet name="Kosten" sheetId="10" r:id="rId4"/>
    <sheet name="Qual. Kat." sheetId="24" r:id="rId5"/>
    <sheet name="Beispiel Gehalt" sheetId="28" r:id="rId6"/>
    <sheet name="Beispiel Kosten" sheetId="6" r:id="rId7"/>
    <sheet name="Beispiel Qual. Kat." sheetId="26" r:id="rId8"/>
    <sheet name="xx" sheetId="22" state="veryHidden" r:id="rId9"/>
  </sheets>
  <definedNames>
    <definedName name="_xlnm.Print_Area" localSheetId="5">'Beispiel Gehalt'!$B$3:$S$123</definedName>
    <definedName name="_xlnm.Print_Area" localSheetId="6">'Beispiel Kosten'!$C$4:$I$33</definedName>
    <definedName name="_xlnm.Print_Area" localSheetId="7">'Beispiel Qual. Kat.'!$C$3:$I$30</definedName>
    <definedName name="_xlnm.Print_Area" localSheetId="2">Gehalt!$B$3:$S$123</definedName>
    <definedName name="_xlnm.Print_Area" localSheetId="3">Kosten!$C$4:$I$36</definedName>
    <definedName name="_xlnm.Print_Area" localSheetId="4">'Qual. Kat.'!$C$3:$I$30</definedName>
    <definedName name="_xlnm.Print_Area" localSheetId="0">StdAnsatz!#REF!</definedName>
    <definedName name="_xlnm.Print_Area" localSheetId="1">'Z1,Z2 CHF'!#REF!</definedName>
    <definedName name="_xlnm.Print_Titles" localSheetId="5">'Beispiel Gehalt'!$15:$22</definedName>
    <definedName name="_xlnm.Print_Titles" localSheetId="6">'Beispiel Kosten'!$C:$F</definedName>
    <definedName name="_xlnm.Print_Titles" localSheetId="2">Gehalt!$15:$22</definedName>
    <definedName name="_xlnm.Print_Titles" localSheetId="3">Kosten!$C:$F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7" i="24" l="1"/>
  <c r="H17" i="24"/>
  <c r="E17" i="24"/>
  <c r="D17" i="24"/>
  <c r="D29" i="6" l="1"/>
  <c r="AC122" i="28" l="1"/>
  <c r="AD122" i="28" s="1"/>
  <c r="H122" i="28"/>
  <c r="K122" i="28" s="1"/>
  <c r="AC121" i="28"/>
  <c r="AD121" i="28" s="1"/>
  <c r="R121" i="28"/>
  <c r="H121" i="28"/>
  <c r="K121" i="28" s="1"/>
  <c r="AC120" i="28"/>
  <c r="R120" i="28" s="1"/>
  <c r="K120" i="28"/>
  <c r="H120" i="28"/>
  <c r="AC119" i="28"/>
  <c r="AD119" i="28" s="1"/>
  <c r="H119" i="28"/>
  <c r="K119" i="28" s="1"/>
  <c r="AC118" i="28"/>
  <c r="AD118" i="28" s="1"/>
  <c r="R118" i="28"/>
  <c r="K118" i="28"/>
  <c r="H118" i="28"/>
  <c r="AD117" i="28"/>
  <c r="AC117" i="28"/>
  <c r="R117" i="28" s="1"/>
  <c r="K117" i="28"/>
  <c r="H117" i="28"/>
  <c r="AC116" i="28"/>
  <c r="AD116" i="28" s="1"/>
  <c r="H116" i="28"/>
  <c r="K116" i="28" s="1"/>
  <c r="AD115" i="28"/>
  <c r="AC115" i="28"/>
  <c r="R115" i="28"/>
  <c r="K115" i="28"/>
  <c r="H115" i="28"/>
  <c r="AD114" i="28"/>
  <c r="AC114" i="28"/>
  <c r="R114" i="28"/>
  <c r="K114" i="28"/>
  <c r="H114" i="28"/>
  <c r="AC113" i="28"/>
  <c r="AD113" i="28" s="1"/>
  <c r="R113" i="28"/>
  <c r="H113" i="28"/>
  <c r="K113" i="28" s="1"/>
  <c r="AC112" i="28"/>
  <c r="AD112" i="28" s="1"/>
  <c r="R112" i="28"/>
  <c r="H112" i="28"/>
  <c r="K112" i="28" s="1"/>
  <c r="AD111" i="28"/>
  <c r="AC111" i="28"/>
  <c r="R111" i="28"/>
  <c r="H111" i="28"/>
  <c r="K111" i="28" s="1"/>
  <c r="AC110" i="28"/>
  <c r="AD110" i="28" s="1"/>
  <c r="H110" i="28"/>
  <c r="K110" i="28" s="1"/>
  <c r="AC109" i="28"/>
  <c r="AD109" i="28" s="1"/>
  <c r="R109" i="28"/>
  <c r="H109" i="28"/>
  <c r="K109" i="28" s="1"/>
  <c r="AC108" i="28"/>
  <c r="R108" i="28" s="1"/>
  <c r="K108" i="28"/>
  <c r="H108" i="28"/>
  <c r="AC107" i="28"/>
  <c r="AD107" i="28" s="1"/>
  <c r="H107" i="28"/>
  <c r="K107" i="28" s="1"/>
  <c r="AC106" i="28"/>
  <c r="AD106" i="28" s="1"/>
  <c r="R106" i="28"/>
  <c r="K106" i="28"/>
  <c r="H106" i="28"/>
  <c r="AD105" i="28"/>
  <c r="AC105" i="28"/>
  <c r="R105" i="28" s="1"/>
  <c r="K105" i="28"/>
  <c r="H105" i="28"/>
  <c r="AC104" i="28"/>
  <c r="AD104" i="28" s="1"/>
  <c r="H104" i="28"/>
  <c r="K104" i="28" s="1"/>
  <c r="AD103" i="28"/>
  <c r="AC103" i="28"/>
  <c r="R103" i="28"/>
  <c r="H103" i="28"/>
  <c r="K103" i="28" s="1"/>
  <c r="AD102" i="28"/>
  <c r="AC102" i="28"/>
  <c r="R102" i="28"/>
  <c r="K102" i="28"/>
  <c r="H102" i="28"/>
  <c r="AC101" i="28"/>
  <c r="AD101" i="28" s="1"/>
  <c r="R101" i="28"/>
  <c r="H101" i="28"/>
  <c r="K101" i="28" s="1"/>
  <c r="AC100" i="28"/>
  <c r="AD100" i="28" s="1"/>
  <c r="R100" i="28"/>
  <c r="H100" i="28"/>
  <c r="K100" i="28" s="1"/>
  <c r="AD99" i="28"/>
  <c r="AC99" i="28"/>
  <c r="R99" i="28"/>
  <c r="H99" i="28"/>
  <c r="K99" i="28" s="1"/>
  <c r="AC98" i="28"/>
  <c r="AD98" i="28" s="1"/>
  <c r="H98" i="28"/>
  <c r="K98" i="28" s="1"/>
  <c r="AC97" i="28"/>
  <c r="AD97" i="28" s="1"/>
  <c r="R97" i="28"/>
  <c r="H97" i="28"/>
  <c r="K97" i="28" s="1"/>
  <c r="AC96" i="28"/>
  <c r="R96" i="28" s="1"/>
  <c r="K96" i="28"/>
  <c r="H96" i="28"/>
  <c r="AC95" i="28"/>
  <c r="AD95" i="28" s="1"/>
  <c r="H95" i="28"/>
  <c r="K95" i="28" s="1"/>
  <c r="AC94" i="28"/>
  <c r="AD94" i="28" s="1"/>
  <c r="R94" i="28"/>
  <c r="K94" i="28"/>
  <c r="H94" i="28"/>
  <c r="AD93" i="28"/>
  <c r="AC93" i="28"/>
  <c r="R93" i="28" s="1"/>
  <c r="K93" i="28"/>
  <c r="H93" i="28"/>
  <c r="AC92" i="28"/>
  <c r="AD92" i="28" s="1"/>
  <c r="H92" i="28"/>
  <c r="K92" i="28" s="1"/>
  <c r="AD91" i="28"/>
  <c r="AC91" i="28"/>
  <c r="R91" i="28"/>
  <c r="H91" i="28"/>
  <c r="K91" i="28" s="1"/>
  <c r="AD90" i="28"/>
  <c r="AC90" i="28"/>
  <c r="R90" i="28"/>
  <c r="K90" i="28"/>
  <c r="H90" i="28"/>
  <c r="AC89" i="28"/>
  <c r="AD89" i="28" s="1"/>
  <c r="R89" i="28"/>
  <c r="H89" i="28"/>
  <c r="K89" i="28" s="1"/>
  <c r="AC88" i="28"/>
  <c r="AD88" i="28" s="1"/>
  <c r="R88" i="28"/>
  <c r="H88" i="28"/>
  <c r="K88" i="28" s="1"/>
  <c r="AD87" i="28"/>
  <c r="AC87" i="28"/>
  <c r="R87" i="28"/>
  <c r="H87" i="28"/>
  <c r="K87" i="28" s="1"/>
  <c r="AC86" i="28"/>
  <c r="AD86" i="28" s="1"/>
  <c r="H86" i="28"/>
  <c r="K86" i="28" s="1"/>
  <c r="AC85" i="28"/>
  <c r="AD85" i="28" s="1"/>
  <c r="R85" i="28"/>
  <c r="H85" i="28"/>
  <c r="K85" i="28" s="1"/>
  <c r="AC84" i="28"/>
  <c r="R84" i="28" s="1"/>
  <c r="K84" i="28"/>
  <c r="H84" i="28"/>
  <c r="AC83" i="28"/>
  <c r="AD83" i="28" s="1"/>
  <c r="H83" i="28"/>
  <c r="K83" i="28" s="1"/>
  <c r="AC82" i="28"/>
  <c r="AD82" i="28" s="1"/>
  <c r="R82" i="28"/>
  <c r="K82" i="28"/>
  <c r="H82" i="28"/>
  <c r="AD81" i="28"/>
  <c r="AC81" i="28"/>
  <c r="R81" i="28" s="1"/>
  <c r="K81" i="28"/>
  <c r="H81" i="28"/>
  <c r="AC80" i="28"/>
  <c r="AD80" i="28" s="1"/>
  <c r="H80" i="28"/>
  <c r="K80" i="28" s="1"/>
  <c r="AD79" i="28"/>
  <c r="AC79" i="28"/>
  <c r="R79" i="28"/>
  <c r="H79" i="28"/>
  <c r="K79" i="28" s="1"/>
  <c r="AD78" i="28"/>
  <c r="AC78" i="28"/>
  <c r="R78" i="28"/>
  <c r="K78" i="28"/>
  <c r="H78" i="28"/>
  <c r="AC77" i="28"/>
  <c r="AD77" i="28" s="1"/>
  <c r="R77" i="28"/>
  <c r="H77" i="28"/>
  <c r="K77" i="28" s="1"/>
  <c r="AC76" i="28"/>
  <c r="AD76" i="28" s="1"/>
  <c r="R76" i="28"/>
  <c r="H76" i="28"/>
  <c r="K76" i="28" s="1"/>
  <c r="AD75" i="28"/>
  <c r="AC75" i="28"/>
  <c r="R75" i="28"/>
  <c r="H75" i="28"/>
  <c r="K75" i="28" s="1"/>
  <c r="AC74" i="28"/>
  <c r="AD74" i="28" s="1"/>
  <c r="H74" i="28"/>
  <c r="K74" i="28" s="1"/>
  <c r="AC73" i="28"/>
  <c r="AD73" i="28" s="1"/>
  <c r="R73" i="28"/>
  <c r="H73" i="28"/>
  <c r="K73" i="28" s="1"/>
  <c r="AC72" i="28"/>
  <c r="R72" i="28" s="1"/>
  <c r="K72" i="28"/>
  <c r="H72" i="28"/>
  <c r="AC71" i="28"/>
  <c r="AD71" i="28" s="1"/>
  <c r="H71" i="28"/>
  <c r="K71" i="28" s="1"/>
  <c r="AC70" i="28"/>
  <c r="AD70" i="28" s="1"/>
  <c r="R70" i="28"/>
  <c r="K70" i="28"/>
  <c r="H70" i="28"/>
  <c r="AD69" i="28"/>
  <c r="AC69" i="28"/>
  <c r="R69" i="28"/>
  <c r="K69" i="28"/>
  <c r="H69" i="28"/>
  <c r="AC68" i="28"/>
  <c r="AD68" i="28" s="1"/>
  <c r="H68" i="28"/>
  <c r="K68" i="28" s="1"/>
  <c r="AD67" i="28"/>
  <c r="AC67" i="28"/>
  <c r="R67" i="28"/>
  <c r="H67" i="28"/>
  <c r="K67" i="28" s="1"/>
  <c r="AD66" i="28"/>
  <c r="AC66" i="28"/>
  <c r="R66" i="28"/>
  <c r="K66" i="28"/>
  <c r="H66" i="28"/>
  <c r="AC65" i="28"/>
  <c r="AD65" i="28" s="1"/>
  <c r="R65" i="28"/>
  <c r="H65" i="28"/>
  <c r="K65" i="28" s="1"/>
  <c r="AC64" i="28"/>
  <c r="AD64" i="28" s="1"/>
  <c r="R64" i="28"/>
  <c r="H64" i="28"/>
  <c r="K64" i="28" s="1"/>
  <c r="AD63" i="28"/>
  <c r="AC63" i="28"/>
  <c r="R63" i="28"/>
  <c r="H63" i="28"/>
  <c r="K63" i="28" s="1"/>
  <c r="AC62" i="28"/>
  <c r="AD62" i="28" s="1"/>
  <c r="H62" i="28"/>
  <c r="K62" i="28" s="1"/>
  <c r="AC61" i="28"/>
  <c r="AD61" i="28" s="1"/>
  <c r="R61" i="28"/>
  <c r="H61" i="28"/>
  <c r="K61" i="28" s="1"/>
  <c r="AC60" i="28"/>
  <c r="R60" i="28" s="1"/>
  <c r="K60" i="28"/>
  <c r="H60" i="28"/>
  <c r="AC59" i="28"/>
  <c r="AD59" i="28" s="1"/>
  <c r="H59" i="28"/>
  <c r="K59" i="28" s="1"/>
  <c r="AC58" i="28"/>
  <c r="AD58" i="28" s="1"/>
  <c r="R58" i="28"/>
  <c r="K58" i="28"/>
  <c r="H58" i="28"/>
  <c r="AD57" i="28"/>
  <c r="AC57" i="28"/>
  <c r="R57" i="28"/>
  <c r="K57" i="28"/>
  <c r="H57" i="28"/>
  <c r="AC56" i="28"/>
  <c r="AD56" i="28" s="1"/>
  <c r="H56" i="28"/>
  <c r="K56" i="28" s="1"/>
  <c r="AD55" i="28"/>
  <c r="AC55" i="28"/>
  <c r="R55" i="28"/>
  <c r="H55" i="28"/>
  <c r="K55" i="28" s="1"/>
  <c r="AD54" i="28"/>
  <c r="AC54" i="28"/>
  <c r="R54" i="28"/>
  <c r="K54" i="28"/>
  <c r="H54" i="28"/>
  <c r="AC53" i="28"/>
  <c r="AD53" i="28" s="1"/>
  <c r="R53" i="28"/>
  <c r="H53" i="28"/>
  <c r="K53" i="28" s="1"/>
  <c r="AC52" i="28"/>
  <c r="AD52" i="28" s="1"/>
  <c r="R52" i="28"/>
  <c r="H52" i="28"/>
  <c r="K52" i="28" s="1"/>
  <c r="AD51" i="28"/>
  <c r="AC51" i="28"/>
  <c r="R51" i="28"/>
  <c r="H51" i="28"/>
  <c r="K51" i="28" s="1"/>
  <c r="AC50" i="28"/>
  <c r="AD50" i="28" s="1"/>
  <c r="H50" i="28"/>
  <c r="K50" i="28" s="1"/>
  <c r="AC49" i="28"/>
  <c r="AD49" i="28" s="1"/>
  <c r="R49" i="28"/>
  <c r="H49" i="28"/>
  <c r="K49" i="28" s="1"/>
  <c r="AC48" i="28"/>
  <c r="R48" i="28" s="1"/>
  <c r="K48" i="28"/>
  <c r="H48" i="28"/>
  <c r="AC47" i="28"/>
  <c r="AD47" i="28" s="1"/>
  <c r="H47" i="28"/>
  <c r="K47" i="28" s="1"/>
  <c r="AC46" i="28"/>
  <c r="AD46" i="28" s="1"/>
  <c r="R46" i="28"/>
  <c r="K46" i="28"/>
  <c r="H46" i="28"/>
  <c r="AD45" i="28"/>
  <c r="AC45" i="28"/>
  <c r="R45" i="28"/>
  <c r="K45" i="28"/>
  <c r="H45" i="28"/>
  <c r="AC44" i="28"/>
  <c r="AD44" i="28" s="1"/>
  <c r="H44" i="28"/>
  <c r="K44" i="28" s="1"/>
  <c r="AD43" i="28"/>
  <c r="AC43" i="28"/>
  <c r="R43" i="28"/>
  <c r="H43" i="28"/>
  <c r="K43" i="28" s="1"/>
  <c r="AD42" i="28"/>
  <c r="AC42" i="28"/>
  <c r="R42" i="28"/>
  <c r="K42" i="28"/>
  <c r="H42" i="28"/>
  <c r="AC41" i="28"/>
  <c r="AD41" i="28" s="1"/>
  <c r="R41" i="28"/>
  <c r="H41" i="28"/>
  <c r="K41" i="28" s="1"/>
  <c r="AC40" i="28"/>
  <c r="AD40" i="28" s="1"/>
  <c r="R40" i="28"/>
  <c r="H40" i="28"/>
  <c r="K40" i="28" s="1"/>
  <c r="AD39" i="28"/>
  <c r="AC39" i="28"/>
  <c r="R39" i="28"/>
  <c r="H39" i="28"/>
  <c r="K39" i="28" s="1"/>
  <c r="AC38" i="28"/>
  <c r="AD38" i="28" s="1"/>
  <c r="H38" i="28"/>
  <c r="K38" i="28" s="1"/>
  <c r="AC37" i="28"/>
  <c r="AD37" i="28" s="1"/>
  <c r="R37" i="28"/>
  <c r="H37" i="28"/>
  <c r="K37" i="28" s="1"/>
  <c r="AC36" i="28"/>
  <c r="R36" i="28" s="1"/>
  <c r="K36" i="28"/>
  <c r="H36" i="28"/>
  <c r="AC35" i="28"/>
  <c r="AD35" i="28" s="1"/>
  <c r="H35" i="28"/>
  <c r="K35" i="28" s="1"/>
  <c r="AC34" i="28"/>
  <c r="AD34" i="28" s="1"/>
  <c r="R34" i="28"/>
  <c r="K34" i="28"/>
  <c r="H34" i="28"/>
  <c r="AD33" i="28"/>
  <c r="AC33" i="28"/>
  <c r="R33" i="28"/>
  <c r="K33" i="28"/>
  <c r="H33" i="28"/>
  <c r="AC32" i="28"/>
  <c r="AD32" i="28" s="1"/>
  <c r="H32" i="28"/>
  <c r="K32" i="28" s="1"/>
  <c r="AD31" i="28"/>
  <c r="AC31" i="28"/>
  <c r="R31" i="28" s="1"/>
  <c r="H31" i="28"/>
  <c r="K31" i="28" s="1"/>
  <c r="AC30" i="28"/>
  <c r="AD30" i="28" s="1"/>
  <c r="H30" i="28"/>
  <c r="K30" i="28" s="1"/>
  <c r="AC29" i="28"/>
  <c r="AD29" i="28" s="1"/>
  <c r="H29" i="28"/>
  <c r="K29" i="28" s="1"/>
  <c r="AC28" i="28"/>
  <c r="AD28" i="28" s="1"/>
  <c r="H28" i="28"/>
  <c r="K28" i="28" s="1"/>
  <c r="AC27" i="28"/>
  <c r="AD27" i="28" s="1"/>
  <c r="H27" i="28"/>
  <c r="K27" i="28" s="1"/>
  <c r="AC26" i="28"/>
  <c r="AD26" i="28" s="1"/>
  <c r="H26" i="28"/>
  <c r="K26" i="28" s="1"/>
  <c r="AC25" i="28"/>
  <c r="AD25" i="28" s="1"/>
  <c r="H25" i="28"/>
  <c r="K25" i="28" s="1"/>
  <c r="AC24" i="28"/>
  <c r="R24" i="28" s="1"/>
  <c r="K24" i="28"/>
  <c r="H24" i="28"/>
  <c r="AC23" i="28"/>
  <c r="AD23" i="28" s="1"/>
  <c r="K23" i="28"/>
  <c r="H23" i="28"/>
  <c r="Q22" i="28"/>
  <c r="P22" i="28"/>
  <c r="O22" i="28"/>
  <c r="N22" i="28"/>
  <c r="M22" i="28"/>
  <c r="J22" i="28"/>
  <c r="G11" i="6" s="1"/>
  <c r="I22" i="28"/>
  <c r="F22" i="28"/>
  <c r="G7" i="6" s="1"/>
  <c r="J13" i="28"/>
  <c r="H9" i="28" s="1"/>
  <c r="H12" i="28"/>
  <c r="H11" i="28"/>
  <c r="H8" i="28"/>
  <c r="J13" i="7"/>
  <c r="H8" i="7" s="1"/>
  <c r="R27" i="28" l="1"/>
  <c r="R28" i="28"/>
  <c r="R29" i="28"/>
  <c r="R30" i="28"/>
  <c r="H22" i="28"/>
  <c r="G10" i="6" s="1"/>
  <c r="K22" i="28"/>
  <c r="AD36" i="28"/>
  <c r="AD60" i="28"/>
  <c r="AD72" i="28"/>
  <c r="AD96" i="28"/>
  <c r="AD120" i="28"/>
  <c r="H10" i="28"/>
  <c r="AC22" i="28"/>
  <c r="L22" i="28" s="1"/>
  <c r="AD48" i="28"/>
  <c r="AD84" i="28"/>
  <c r="R32" i="28"/>
  <c r="R44" i="28"/>
  <c r="R56" i="28"/>
  <c r="R68" i="28"/>
  <c r="R80" i="28"/>
  <c r="R92" i="28"/>
  <c r="R104" i="28"/>
  <c r="R116" i="28"/>
  <c r="R25" i="28"/>
  <c r="R23" i="28"/>
  <c r="R35" i="28"/>
  <c r="R47" i="28"/>
  <c r="R59" i="28"/>
  <c r="R71" i="28"/>
  <c r="R83" i="28"/>
  <c r="R95" i="28"/>
  <c r="R107" i="28"/>
  <c r="R119" i="28"/>
  <c r="AD24" i="28"/>
  <c r="AD22" i="28" s="1"/>
  <c r="AD108" i="28"/>
  <c r="R26" i="28"/>
  <c r="R38" i="28"/>
  <c r="R50" i="28"/>
  <c r="R62" i="28"/>
  <c r="R74" i="28"/>
  <c r="R86" i="28"/>
  <c r="R98" i="28"/>
  <c r="R110" i="28"/>
  <c r="R122" i="28"/>
  <c r="H12" i="7"/>
  <c r="H11" i="7"/>
  <c r="H9" i="7"/>
  <c r="H10" i="7"/>
  <c r="D216" i="22"/>
  <c r="J2" i="24" s="1"/>
  <c r="R22" i="28" l="1"/>
  <c r="G31" i="6" s="1"/>
  <c r="D13" i="28"/>
  <c r="D228" i="22"/>
  <c r="B38" i="27" s="1"/>
  <c r="D227" i="22"/>
  <c r="B42" i="27" s="1"/>
  <c r="D226" i="22"/>
  <c r="B2" i="27" s="1"/>
  <c r="D9" i="22"/>
  <c r="D225" i="22"/>
  <c r="C40" i="27" s="1"/>
  <c r="D224" i="22"/>
  <c r="C39" i="27" s="1"/>
  <c r="J17" i="26"/>
  <c r="H17" i="26"/>
  <c r="D15" i="22"/>
  <c r="E17" i="26"/>
  <c r="K5" i="7" l="1"/>
  <c r="K5" i="28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8" i="7"/>
  <c r="H24" i="7"/>
  <c r="H23" i="7"/>
  <c r="D20" i="22"/>
  <c r="D30" i="22"/>
  <c r="F11" i="28" s="1"/>
  <c r="D28" i="22"/>
  <c r="F9" i="28" s="1"/>
  <c r="D29" i="22"/>
  <c r="F10" i="28" s="1"/>
  <c r="D31" i="22"/>
  <c r="F12" i="28" s="1"/>
  <c r="D27" i="22"/>
  <c r="F8" i="28" s="1"/>
  <c r="D8" i="22"/>
  <c r="D7" i="22"/>
  <c r="D4" i="26"/>
  <c r="F5" i="6"/>
  <c r="D4" i="24"/>
  <c r="F5" i="10"/>
  <c r="D215" i="22"/>
  <c r="K6" i="24" s="1"/>
  <c r="E11" i="7" l="1"/>
  <c r="E11" i="28"/>
  <c r="F8" i="7"/>
  <c r="F9" i="7"/>
  <c r="F10" i="7"/>
  <c r="F11" i="7"/>
  <c r="F12" i="7"/>
  <c r="K6" i="26"/>
  <c r="D212" i="22"/>
  <c r="J6" i="24" s="1"/>
  <c r="D213" i="22"/>
  <c r="L6" i="24" s="1"/>
  <c r="D214" i="22"/>
  <c r="C20" i="26" s="1"/>
  <c r="J6" i="26" l="1"/>
  <c r="L6" i="26"/>
  <c r="C20" i="24"/>
  <c r="D17" i="26" l="1"/>
  <c r="K34" i="7" l="1"/>
  <c r="K23" i="7"/>
  <c r="D222" i="22" l="1"/>
  <c r="D221" i="22"/>
  <c r="D220" i="22"/>
  <c r="D219" i="22"/>
  <c r="D218" i="22"/>
  <c r="D217" i="22"/>
  <c r="K8" i="28" l="1"/>
  <c r="K8" i="7"/>
  <c r="K10" i="28"/>
  <c r="K10" i="7"/>
  <c r="K11" i="28"/>
  <c r="K11" i="7"/>
  <c r="K12" i="7"/>
  <c r="K12" i="28"/>
  <c r="K9" i="7"/>
  <c r="K9" i="28"/>
  <c r="F14" i="7"/>
  <c r="F14" i="28"/>
  <c r="F22" i="7"/>
  <c r="G7" i="10" s="1"/>
  <c r="K32" i="7"/>
  <c r="K33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I22" i="7"/>
  <c r="J22" i="7"/>
  <c r="G11" i="10" s="1"/>
  <c r="D187" i="22"/>
  <c r="D186" i="22"/>
  <c r="D185" i="22"/>
  <c r="F25" i="6" s="1"/>
  <c r="D183" i="22"/>
  <c r="D182" i="22"/>
  <c r="D181" i="22"/>
  <c r="D180" i="22"/>
  <c r="D179" i="22"/>
  <c r="D178" i="22"/>
  <c r="D177" i="22"/>
  <c r="D176" i="22"/>
  <c r="D175" i="22"/>
  <c r="D173" i="22"/>
  <c r="D171" i="22"/>
  <c r="D170" i="22"/>
  <c r="D169" i="22"/>
  <c r="D38" i="22"/>
  <c r="D37" i="22"/>
  <c r="D21" i="22"/>
  <c r="AC23" i="7"/>
  <c r="D33" i="22"/>
  <c r="D101" i="22"/>
  <c r="D5" i="28" s="1"/>
  <c r="AC24" i="7"/>
  <c r="AD24" i="7" s="1"/>
  <c r="AC25" i="7"/>
  <c r="AD25" i="7" s="1"/>
  <c r="AC26" i="7"/>
  <c r="AD26" i="7" s="1"/>
  <c r="AC27" i="7"/>
  <c r="AD27" i="7" s="1"/>
  <c r="AC28" i="7"/>
  <c r="AD28" i="7" s="1"/>
  <c r="AC29" i="7"/>
  <c r="AD29" i="7" s="1"/>
  <c r="AC31" i="7"/>
  <c r="AD31" i="7" s="1"/>
  <c r="AC30" i="7"/>
  <c r="AD30" i="7" s="1"/>
  <c r="AC32" i="7"/>
  <c r="AC33" i="7"/>
  <c r="AC34" i="7"/>
  <c r="AC35" i="7"/>
  <c r="AC36" i="7"/>
  <c r="AC37" i="7"/>
  <c r="AC38" i="7"/>
  <c r="AC39" i="7"/>
  <c r="AC40" i="7"/>
  <c r="AC41" i="7"/>
  <c r="AC42" i="7"/>
  <c r="AC43" i="7"/>
  <c r="AC44" i="7"/>
  <c r="AC45" i="7"/>
  <c r="AC46" i="7"/>
  <c r="AC47" i="7"/>
  <c r="AC48" i="7"/>
  <c r="AC49" i="7"/>
  <c r="AC50" i="7"/>
  <c r="AC51" i="7"/>
  <c r="AC52" i="7"/>
  <c r="AC53" i="7"/>
  <c r="AC54" i="7"/>
  <c r="AC55" i="7"/>
  <c r="AC56" i="7"/>
  <c r="AC57" i="7"/>
  <c r="AC58" i="7"/>
  <c r="AC59" i="7"/>
  <c r="AC60" i="7"/>
  <c r="AC61" i="7"/>
  <c r="AC62" i="7"/>
  <c r="AC63" i="7"/>
  <c r="AC64" i="7"/>
  <c r="AC65" i="7"/>
  <c r="AC66" i="7"/>
  <c r="AC67" i="7"/>
  <c r="AC68" i="7"/>
  <c r="AC69" i="7"/>
  <c r="AC70" i="7"/>
  <c r="AC71" i="7"/>
  <c r="AC72" i="7"/>
  <c r="AC73" i="7"/>
  <c r="AC74" i="7"/>
  <c r="AC75" i="7"/>
  <c r="AC76" i="7"/>
  <c r="AC77" i="7"/>
  <c r="AC78" i="7"/>
  <c r="AC79" i="7"/>
  <c r="AC80" i="7"/>
  <c r="AC81" i="7"/>
  <c r="AC82" i="7"/>
  <c r="AC83" i="7"/>
  <c r="AC84" i="7"/>
  <c r="AC85" i="7"/>
  <c r="AC86" i="7"/>
  <c r="AC87" i="7"/>
  <c r="AC88" i="7"/>
  <c r="AC89" i="7"/>
  <c r="AC90" i="7"/>
  <c r="AC91" i="7"/>
  <c r="AC92" i="7"/>
  <c r="AC93" i="7"/>
  <c r="AC94" i="7"/>
  <c r="AC95" i="7"/>
  <c r="AC96" i="7"/>
  <c r="AC97" i="7"/>
  <c r="AC98" i="7"/>
  <c r="AC99" i="7"/>
  <c r="AC100" i="7"/>
  <c r="AC101" i="7"/>
  <c r="AC102" i="7"/>
  <c r="AC103" i="7"/>
  <c r="AC104" i="7"/>
  <c r="AC105" i="7"/>
  <c r="AC106" i="7"/>
  <c r="AC107" i="7"/>
  <c r="AC108" i="7"/>
  <c r="AC109" i="7"/>
  <c r="AC110" i="7"/>
  <c r="AC111" i="7"/>
  <c r="AC112" i="7"/>
  <c r="AC113" i="7"/>
  <c r="AC114" i="7"/>
  <c r="AC115" i="7"/>
  <c r="AC116" i="7"/>
  <c r="AC117" i="7"/>
  <c r="AC118" i="7"/>
  <c r="AC119" i="7"/>
  <c r="AC120" i="7"/>
  <c r="AC121" i="7"/>
  <c r="AC122" i="7"/>
  <c r="D32" i="10"/>
  <c r="D211" i="22"/>
  <c r="D210" i="22"/>
  <c r="D209" i="22"/>
  <c r="D208" i="22"/>
  <c r="D207" i="22"/>
  <c r="I6" i="24" s="1"/>
  <c r="D206" i="22"/>
  <c r="D205" i="22"/>
  <c r="D204" i="22"/>
  <c r="D203" i="22"/>
  <c r="D202" i="22"/>
  <c r="D201" i="22"/>
  <c r="D200" i="22"/>
  <c r="D199" i="22"/>
  <c r="D99" i="22"/>
  <c r="D136" i="22"/>
  <c r="D137" i="22"/>
  <c r="D42" i="22"/>
  <c r="D43" i="22"/>
  <c r="D144" i="22"/>
  <c r="D156" i="22"/>
  <c r="D155" i="22"/>
  <c r="D154" i="22"/>
  <c r="D153" i="22"/>
  <c r="D152" i="22"/>
  <c r="D151" i="22"/>
  <c r="D150" i="22"/>
  <c r="D149" i="22"/>
  <c r="D148" i="22"/>
  <c r="D147" i="22"/>
  <c r="D146" i="22"/>
  <c r="D145" i="22"/>
  <c r="D143" i="22"/>
  <c r="D142" i="22"/>
  <c r="D141" i="22"/>
  <c r="D140" i="22"/>
  <c r="D139" i="22"/>
  <c r="D138" i="22"/>
  <c r="D135" i="22"/>
  <c r="D134" i="22"/>
  <c r="D133" i="22"/>
  <c r="D132" i="22"/>
  <c r="D131" i="22"/>
  <c r="D130" i="22"/>
  <c r="D129" i="22"/>
  <c r="D128" i="22"/>
  <c r="D127" i="22"/>
  <c r="D126" i="22"/>
  <c r="D125" i="22"/>
  <c r="D124" i="22"/>
  <c r="D123" i="22"/>
  <c r="D122" i="22"/>
  <c r="D121" i="22"/>
  <c r="D120" i="22"/>
  <c r="D119" i="22"/>
  <c r="D118" i="22"/>
  <c r="D117" i="22"/>
  <c r="D116" i="22"/>
  <c r="D115" i="22"/>
  <c r="D114" i="22"/>
  <c r="D113" i="22"/>
  <c r="D112" i="22"/>
  <c r="D111" i="22"/>
  <c r="D110" i="22"/>
  <c r="D109" i="22"/>
  <c r="D108" i="22"/>
  <c r="D107" i="22"/>
  <c r="D106" i="22"/>
  <c r="D105" i="22"/>
  <c r="D104" i="22"/>
  <c r="D103" i="22"/>
  <c r="D102" i="22"/>
  <c r="D100" i="22"/>
  <c r="D198" i="22"/>
  <c r="D197" i="22"/>
  <c r="D196" i="22"/>
  <c r="H32" i="6" s="1"/>
  <c r="D195" i="22"/>
  <c r="C32" i="6" s="1"/>
  <c r="D194" i="22"/>
  <c r="D193" i="22"/>
  <c r="D192" i="22"/>
  <c r="H31" i="6" s="1"/>
  <c r="D191" i="22"/>
  <c r="C31" i="6" s="1"/>
  <c r="D190" i="22"/>
  <c r="C30" i="6" s="1"/>
  <c r="D189" i="22"/>
  <c r="C29" i="6" s="1"/>
  <c r="D188" i="22"/>
  <c r="C28" i="6" s="1"/>
  <c r="D184" i="22"/>
  <c r="C25" i="6" s="1"/>
  <c r="D174" i="22"/>
  <c r="C16" i="6" s="1"/>
  <c r="D172" i="22"/>
  <c r="C15" i="6" s="1"/>
  <c r="D168" i="22"/>
  <c r="C12" i="6" s="1"/>
  <c r="D167" i="22"/>
  <c r="F11" i="6" s="1"/>
  <c r="D166" i="22"/>
  <c r="C11" i="6" s="1"/>
  <c r="D165" i="22"/>
  <c r="F10" i="6" s="1"/>
  <c r="D164" i="22"/>
  <c r="C10" i="6" s="1"/>
  <c r="D163" i="22"/>
  <c r="C9" i="6" s="1"/>
  <c r="D162" i="22"/>
  <c r="F7" i="6" s="1"/>
  <c r="D161" i="22"/>
  <c r="C7" i="6" s="1"/>
  <c r="D160" i="22"/>
  <c r="C6" i="6" s="1"/>
  <c r="D159" i="22"/>
  <c r="G5" i="6" s="1"/>
  <c r="D158" i="22"/>
  <c r="C4" i="6" s="1"/>
  <c r="D157" i="22"/>
  <c r="H30" i="6"/>
  <c r="D50" i="22"/>
  <c r="M22" i="7"/>
  <c r="D56" i="22"/>
  <c r="D55" i="22"/>
  <c r="D54" i="22"/>
  <c r="D53" i="22"/>
  <c r="D52" i="22"/>
  <c r="D51" i="22"/>
  <c r="N16" i="28" s="1"/>
  <c r="D49" i="22"/>
  <c r="D48" i="22"/>
  <c r="D47" i="22"/>
  <c r="D46" i="22"/>
  <c r="D45" i="22"/>
  <c r="D44" i="22"/>
  <c r="D41" i="22"/>
  <c r="D40" i="22"/>
  <c r="D39" i="22"/>
  <c r="D36" i="22"/>
  <c r="D35" i="22"/>
  <c r="D34" i="22"/>
  <c r="D26" i="22"/>
  <c r="I12" i="28" s="1"/>
  <c r="D25" i="22"/>
  <c r="I11" i="28" s="1"/>
  <c r="D24" i="22"/>
  <c r="I10" i="28" s="1"/>
  <c r="D23" i="22"/>
  <c r="I9" i="28" s="1"/>
  <c r="D22" i="22"/>
  <c r="D19" i="22"/>
  <c r="D18" i="22"/>
  <c r="D17" i="22"/>
  <c r="D16" i="22"/>
  <c r="D13" i="22"/>
  <c r="D14" i="22"/>
  <c r="I5" i="28" s="1"/>
  <c r="D12" i="22"/>
  <c r="D11" i="22"/>
  <c r="R2" i="28" s="1"/>
  <c r="N22" i="7"/>
  <c r="O22" i="7"/>
  <c r="P22" i="7"/>
  <c r="Q22" i="7"/>
  <c r="D98" i="22"/>
  <c r="D97" i="22"/>
  <c r="D96" i="22"/>
  <c r="H35" i="10" s="1"/>
  <c r="D95" i="22"/>
  <c r="C35" i="10" s="1"/>
  <c r="D94" i="22"/>
  <c r="D93" i="22"/>
  <c r="D92" i="22"/>
  <c r="H34" i="10" s="1"/>
  <c r="D91" i="22"/>
  <c r="C34" i="10" s="1"/>
  <c r="D90" i="22"/>
  <c r="C33" i="10" s="1"/>
  <c r="D89" i="22"/>
  <c r="C32" i="10" s="1"/>
  <c r="D88" i="22"/>
  <c r="C31" i="10" s="1"/>
  <c r="D87" i="22"/>
  <c r="D86" i="22"/>
  <c r="D85" i="22"/>
  <c r="D84" i="22"/>
  <c r="D83" i="22"/>
  <c r="D82" i="22"/>
  <c r="D81" i="22"/>
  <c r="D80" i="22"/>
  <c r="D79" i="22"/>
  <c r="D78" i="22"/>
  <c r="D77" i="22"/>
  <c r="D76" i="22"/>
  <c r="D75" i="22"/>
  <c r="D74" i="22"/>
  <c r="D73" i="22"/>
  <c r="D72" i="22"/>
  <c r="D71" i="22"/>
  <c r="D70" i="22"/>
  <c r="D69" i="22"/>
  <c r="D68" i="22"/>
  <c r="D67" i="22"/>
  <c r="F11" i="10" s="1"/>
  <c r="D66" i="22"/>
  <c r="C11" i="10" s="1"/>
  <c r="D65" i="22"/>
  <c r="F10" i="10" s="1"/>
  <c r="D64" i="22"/>
  <c r="C10" i="10" s="1"/>
  <c r="D63" i="22"/>
  <c r="C9" i="10" s="1"/>
  <c r="D62" i="22"/>
  <c r="F7" i="10" s="1"/>
  <c r="D61" i="22"/>
  <c r="C7" i="10" s="1"/>
  <c r="D60" i="22"/>
  <c r="C6" i="10" s="1"/>
  <c r="D59" i="22"/>
  <c r="G5" i="10" s="1"/>
  <c r="D58" i="22"/>
  <c r="C4" i="10" s="1"/>
  <c r="D57" i="22"/>
  <c r="H33" i="10"/>
  <c r="D4" i="22"/>
  <c r="D5" i="22"/>
  <c r="D6" i="22"/>
  <c r="D3" i="22"/>
  <c r="K16" i="7" l="1"/>
  <c r="K16" i="28"/>
  <c r="G7" i="7"/>
  <c r="G7" i="28"/>
  <c r="O16" i="7"/>
  <c r="O16" i="28"/>
  <c r="P16" i="7"/>
  <c r="P16" i="28"/>
  <c r="D3" i="7"/>
  <c r="D3" i="28"/>
  <c r="E7" i="7"/>
  <c r="E7" i="28"/>
  <c r="D15" i="7"/>
  <c r="D15" i="28"/>
  <c r="Q16" i="7"/>
  <c r="Q16" i="28"/>
  <c r="F15" i="7"/>
  <c r="F15" i="28"/>
  <c r="R16" i="7"/>
  <c r="R16" i="28"/>
  <c r="D22" i="7"/>
  <c r="D22" i="28"/>
  <c r="F16" i="7"/>
  <c r="F16" i="28"/>
  <c r="L15" i="7"/>
  <c r="L15" i="28"/>
  <c r="E10" i="7"/>
  <c r="E10" i="28"/>
  <c r="G16" i="7"/>
  <c r="G16" i="28"/>
  <c r="E16" i="7"/>
  <c r="E16" i="28"/>
  <c r="E12" i="28"/>
  <c r="E12" i="7"/>
  <c r="L16" i="28"/>
  <c r="L16" i="7"/>
  <c r="E9" i="28"/>
  <c r="E9" i="7"/>
  <c r="I8" i="7"/>
  <c r="I8" i="28"/>
  <c r="H7" i="7"/>
  <c r="H7" i="28"/>
  <c r="H16" i="7"/>
  <c r="H16" i="28"/>
  <c r="M16" i="7"/>
  <c r="M16" i="28"/>
  <c r="H14" i="28"/>
  <c r="H14" i="7"/>
  <c r="I16" i="7"/>
  <c r="I16" i="28"/>
  <c r="M14" i="7"/>
  <c r="M14" i="28"/>
  <c r="J16" i="7"/>
  <c r="J16" i="28"/>
  <c r="H29" i="7"/>
  <c r="K29" i="7" s="1"/>
  <c r="H27" i="7"/>
  <c r="K27" i="7" s="1"/>
  <c r="H26" i="7"/>
  <c r="K26" i="7" s="1"/>
  <c r="H25" i="7"/>
  <c r="K25" i="7" s="1"/>
  <c r="N16" i="7"/>
  <c r="K8" i="26"/>
  <c r="L8" i="24"/>
  <c r="K8" i="24"/>
  <c r="I5" i="7"/>
  <c r="E5" i="6"/>
  <c r="C4" i="24"/>
  <c r="C4" i="26"/>
  <c r="E5" i="10"/>
  <c r="D5" i="7"/>
  <c r="R117" i="7"/>
  <c r="AD117" i="7"/>
  <c r="R116" i="7"/>
  <c r="AD116" i="7"/>
  <c r="AD104" i="7"/>
  <c r="R104" i="7"/>
  <c r="AD92" i="7"/>
  <c r="R92" i="7"/>
  <c r="AD80" i="7"/>
  <c r="R80" i="7"/>
  <c r="AD68" i="7"/>
  <c r="R68" i="7"/>
  <c r="AD56" i="7"/>
  <c r="R56" i="7"/>
  <c r="R44" i="7"/>
  <c r="AD44" i="7"/>
  <c r="R32" i="7"/>
  <c r="AD32" i="7"/>
  <c r="AD93" i="7"/>
  <c r="R93" i="7"/>
  <c r="R115" i="7"/>
  <c r="AD115" i="7"/>
  <c r="AD103" i="7"/>
  <c r="R103" i="7"/>
  <c r="AD91" i="7"/>
  <c r="R91" i="7"/>
  <c r="R79" i="7"/>
  <c r="AD79" i="7"/>
  <c r="R67" i="7"/>
  <c r="AD67" i="7"/>
  <c r="AD55" i="7"/>
  <c r="R55" i="7"/>
  <c r="R43" i="7"/>
  <c r="AD43" i="7"/>
  <c r="AD114" i="7"/>
  <c r="R114" i="7"/>
  <c r="AD102" i="7"/>
  <c r="R102" i="7"/>
  <c r="AD90" i="7"/>
  <c r="R90" i="7"/>
  <c r="AD78" i="7"/>
  <c r="R78" i="7"/>
  <c r="AD66" i="7"/>
  <c r="R66" i="7"/>
  <c r="AD54" i="7"/>
  <c r="R54" i="7"/>
  <c r="R42" i="7"/>
  <c r="AD42" i="7"/>
  <c r="AD113" i="7"/>
  <c r="R113" i="7"/>
  <c r="AD101" i="7"/>
  <c r="R101" i="7"/>
  <c r="AD89" i="7"/>
  <c r="R89" i="7"/>
  <c r="AD77" i="7"/>
  <c r="R77" i="7"/>
  <c r="AD65" i="7"/>
  <c r="R65" i="7"/>
  <c r="AD53" i="7"/>
  <c r="R53" i="7"/>
  <c r="R41" i="7"/>
  <c r="AD41" i="7"/>
  <c r="AD111" i="7"/>
  <c r="R111" i="7"/>
  <c r="R99" i="7"/>
  <c r="AD99" i="7"/>
  <c r="R87" i="7"/>
  <c r="AD87" i="7"/>
  <c r="AD75" i="7"/>
  <c r="R75" i="7"/>
  <c r="AD63" i="7"/>
  <c r="R63" i="7"/>
  <c r="R51" i="7"/>
  <c r="AD51" i="7"/>
  <c r="R39" i="7"/>
  <c r="AD39" i="7"/>
  <c r="R112" i="7"/>
  <c r="AD112" i="7"/>
  <c r="R88" i="7"/>
  <c r="AD88" i="7"/>
  <c r="R40" i="7"/>
  <c r="AD40" i="7"/>
  <c r="R122" i="7"/>
  <c r="AD122" i="7"/>
  <c r="R110" i="7"/>
  <c r="AD110" i="7"/>
  <c r="R98" i="7"/>
  <c r="AD98" i="7"/>
  <c r="R86" i="7"/>
  <c r="AD86" i="7"/>
  <c r="AD74" i="7"/>
  <c r="R74" i="7"/>
  <c r="R62" i="7"/>
  <c r="AD62" i="7"/>
  <c r="AD50" i="7"/>
  <c r="R50" i="7"/>
  <c r="R38" i="7"/>
  <c r="AD38" i="7"/>
  <c r="R100" i="7"/>
  <c r="AD100" i="7"/>
  <c r="R121" i="7"/>
  <c r="AD121" i="7"/>
  <c r="R109" i="7"/>
  <c r="AD109" i="7"/>
  <c r="AD97" i="7"/>
  <c r="R97" i="7"/>
  <c r="R85" i="7"/>
  <c r="AD85" i="7"/>
  <c r="R73" i="7"/>
  <c r="AD73" i="7"/>
  <c r="R61" i="7"/>
  <c r="AD61" i="7"/>
  <c r="R49" i="7"/>
  <c r="AD49" i="7"/>
  <c r="R37" i="7"/>
  <c r="AD37" i="7"/>
  <c r="R64" i="7"/>
  <c r="AD64" i="7"/>
  <c r="R120" i="7"/>
  <c r="AD120" i="7"/>
  <c r="R108" i="7"/>
  <c r="AD108" i="7"/>
  <c r="R96" i="7"/>
  <c r="AD96" i="7"/>
  <c r="R84" i="7"/>
  <c r="AD84" i="7"/>
  <c r="R72" i="7"/>
  <c r="AD72" i="7"/>
  <c r="R60" i="7"/>
  <c r="AD60" i="7"/>
  <c r="R48" i="7"/>
  <c r="AD48" i="7"/>
  <c r="R36" i="7"/>
  <c r="AD36" i="7"/>
  <c r="R76" i="7"/>
  <c r="AD76" i="7"/>
  <c r="AD119" i="7"/>
  <c r="R119" i="7"/>
  <c r="AD107" i="7"/>
  <c r="R107" i="7"/>
  <c r="AD95" i="7"/>
  <c r="R95" i="7"/>
  <c r="AD83" i="7"/>
  <c r="R83" i="7"/>
  <c r="AD71" i="7"/>
  <c r="R71" i="7"/>
  <c r="AD59" i="7"/>
  <c r="R59" i="7"/>
  <c r="AD47" i="7"/>
  <c r="R47" i="7"/>
  <c r="R35" i="7"/>
  <c r="AD35" i="7"/>
  <c r="R52" i="7"/>
  <c r="AD52" i="7"/>
  <c r="AD118" i="7"/>
  <c r="R118" i="7"/>
  <c r="AD106" i="7"/>
  <c r="R106" i="7"/>
  <c r="AD94" i="7"/>
  <c r="R94" i="7"/>
  <c r="R82" i="7"/>
  <c r="AD82" i="7"/>
  <c r="AD70" i="7"/>
  <c r="R70" i="7"/>
  <c r="AD58" i="7"/>
  <c r="R58" i="7"/>
  <c r="AD46" i="7"/>
  <c r="R46" i="7"/>
  <c r="R34" i="7"/>
  <c r="AD34" i="7"/>
  <c r="AD105" i="7"/>
  <c r="R105" i="7"/>
  <c r="AD81" i="7"/>
  <c r="R81" i="7"/>
  <c r="R69" i="7"/>
  <c r="AD69" i="7"/>
  <c r="R57" i="7"/>
  <c r="AD57" i="7"/>
  <c r="R45" i="7"/>
  <c r="AD45" i="7"/>
  <c r="R33" i="7"/>
  <c r="AD33" i="7"/>
  <c r="AC22" i="7"/>
  <c r="L22" i="7" s="1"/>
  <c r="AD23" i="7"/>
  <c r="L8" i="26"/>
  <c r="J8" i="24"/>
  <c r="J8" i="26"/>
  <c r="K24" i="7"/>
  <c r="K28" i="7"/>
  <c r="K30" i="7"/>
  <c r="K31" i="7"/>
  <c r="R23" i="7"/>
  <c r="D13" i="7" s="1"/>
  <c r="R25" i="7"/>
  <c r="R24" i="7"/>
  <c r="R26" i="7"/>
  <c r="R30" i="7"/>
  <c r="R29" i="7"/>
  <c r="R31" i="7"/>
  <c r="R28" i="7"/>
  <c r="F17" i="6"/>
  <c r="F21" i="6"/>
  <c r="F24" i="6"/>
  <c r="F26" i="6"/>
  <c r="F19" i="6"/>
  <c r="F14" i="6"/>
  <c r="F15" i="6"/>
  <c r="F27" i="6"/>
  <c r="I10" i="7"/>
  <c r="I11" i="7"/>
  <c r="I12" i="7"/>
  <c r="I9" i="7"/>
  <c r="R2" i="7"/>
  <c r="I2" i="6"/>
  <c r="L2" i="24"/>
  <c r="I2" i="10"/>
  <c r="L2" i="26"/>
  <c r="F22" i="6"/>
  <c r="F13" i="6"/>
  <c r="F23" i="6"/>
  <c r="I11" i="6"/>
  <c r="I17" i="6"/>
  <c r="I16" i="6"/>
  <c r="I21" i="6"/>
  <c r="I19" i="6"/>
  <c r="I22" i="6"/>
  <c r="I26" i="6"/>
  <c r="I27" i="6"/>
  <c r="I24" i="6"/>
  <c r="I18" i="6"/>
  <c r="I23" i="6"/>
  <c r="I25" i="6"/>
  <c r="I13" i="6"/>
  <c r="I15" i="6"/>
  <c r="I14" i="6"/>
  <c r="I20" i="6"/>
  <c r="I12" i="6"/>
  <c r="F16" i="6"/>
  <c r="F12" i="6"/>
  <c r="F20" i="6"/>
  <c r="F18" i="6"/>
  <c r="E6" i="24"/>
  <c r="E6" i="26"/>
  <c r="I6" i="26"/>
  <c r="C19" i="24"/>
  <c r="C19" i="26"/>
  <c r="C3" i="24"/>
  <c r="C3" i="26"/>
  <c r="F6" i="24"/>
  <c r="F6" i="26"/>
  <c r="H8" i="24"/>
  <c r="H8" i="26"/>
  <c r="C6" i="24"/>
  <c r="C6" i="26"/>
  <c r="G6" i="24"/>
  <c r="G6" i="26"/>
  <c r="I8" i="24"/>
  <c r="I8" i="26"/>
  <c r="D6" i="24"/>
  <c r="D6" i="26"/>
  <c r="H6" i="24"/>
  <c r="H6" i="26"/>
  <c r="Q8" i="24"/>
  <c r="Q8" i="26"/>
  <c r="R27" i="7"/>
  <c r="AD22" i="7" l="1"/>
  <c r="K22" i="7"/>
  <c r="I28" i="10" s="1"/>
  <c r="H22" i="7"/>
  <c r="G10" i="10" s="1"/>
  <c r="I10" i="10" s="1"/>
  <c r="I11" i="10"/>
  <c r="I15" i="10"/>
  <c r="I30" i="10"/>
  <c r="I17" i="10"/>
  <c r="I13" i="10"/>
  <c r="I19" i="10"/>
  <c r="I22" i="10"/>
  <c r="I18" i="10"/>
  <c r="I20" i="10"/>
  <c r="I24" i="10"/>
  <c r="I21" i="10"/>
  <c r="I29" i="10"/>
  <c r="I14" i="10"/>
  <c r="I26" i="10"/>
  <c r="I25" i="10"/>
  <c r="I12" i="10"/>
  <c r="I23" i="10"/>
  <c r="R22" i="7"/>
  <c r="G34" i="10" s="1"/>
  <c r="G9" i="6"/>
  <c r="G9" i="10" l="1"/>
  <c r="G31" i="10" s="1"/>
  <c r="H14" i="10" s="1"/>
  <c r="I10" i="6"/>
  <c r="I9" i="6" s="1"/>
  <c r="I28" i="6" s="1"/>
  <c r="G28" i="6"/>
  <c r="I9" i="10" l="1"/>
  <c r="I31" i="10" s="1"/>
  <c r="H15" i="10"/>
  <c r="H20" i="10"/>
  <c r="H29" i="10"/>
  <c r="H22" i="10"/>
  <c r="H25" i="10"/>
  <c r="H23" i="10"/>
  <c r="H11" i="10"/>
  <c r="H7" i="10"/>
  <c r="D7" i="10" s="1"/>
  <c r="H18" i="10"/>
  <c r="H12" i="10"/>
  <c r="H13" i="10"/>
  <c r="H28" i="10"/>
  <c r="H21" i="10"/>
  <c r="H30" i="10"/>
  <c r="H26" i="10"/>
  <c r="H17" i="10"/>
  <c r="H24" i="10"/>
  <c r="H19" i="10"/>
  <c r="G32" i="10"/>
  <c r="I32" i="10" s="1"/>
  <c r="H10" i="10"/>
  <c r="H19" i="6"/>
  <c r="H14" i="6"/>
  <c r="H12" i="6"/>
  <c r="H21" i="6"/>
  <c r="H18" i="6"/>
  <c r="H16" i="6"/>
  <c r="H27" i="6"/>
  <c r="H13" i="6"/>
  <c r="H26" i="6"/>
  <c r="G29" i="6"/>
  <c r="I29" i="6" s="1"/>
  <c r="I30" i="6" s="1"/>
  <c r="H11" i="6"/>
  <c r="H25" i="6"/>
  <c r="H15" i="6"/>
  <c r="H20" i="6"/>
  <c r="H22" i="6"/>
  <c r="H24" i="6"/>
  <c r="H17" i="6"/>
  <c r="H7" i="6"/>
  <c r="D7" i="6" s="1"/>
  <c r="H23" i="6"/>
  <c r="H10" i="6"/>
  <c r="I33" i="10" l="1"/>
  <c r="H9" i="10"/>
  <c r="D9" i="10" s="1"/>
  <c r="D25" i="6"/>
  <c r="D15" i="6"/>
  <c r="G33" i="10"/>
  <c r="G6" i="10" s="1"/>
  <c r="I6" i="10" s="1"/>
  <c r="D10" i="6"/>
  <c r="H9" i="6"/>
  <c r="D9" i="6" s="1"/>
  <c r="D6" i="6" s="1"/>
  <c r="G30" i="6"/>
  <c r="D10" i="10"/>
  <c r="D12" i="6"/>
  <c r="F8" i="24" l="1"/>
  <c r="F13" i="24" s="1"/>
  <c r="G13" i="24" s="1"/>
  <c r="L13" i="24" s="1"/>
  <c r="G35" i="10"/>
  <c r="G6" i="6"/>
  <c r="I6" i="6" s="1"/>
  <c r="F8" i="26" s="1"/>
  <c r="G32" i="6"/>
  <c r="I13" i="24" l="1"/>
  <c r="F9" i="24"/>
  <c r="G9" i="24" s="1"/>
  <c r="L9" i="24" s="1"/>
  <c r="F15" i="24"/>
  <c r="G15" i="24" s="1"/>
  <c r="L15" i="24" s="1"/>
  <c r="F14" i="24"/>
  <c r="G14" i="24" s="1"/>
  <c r="L14" i="24" s="1"/>
  <c r="F11" i="24"/>
  <c r="G11" i="24" s="1"/>
  <c r="L11" i="24" s="1"/>
  <c r="F12" i="24"/>
  <c r="G12" i="24" s="1"/>
  <c r="L12" i="24" s="1"/>
  <c r="F10" i="24"/>
  <c r="G10" i="24" s="1"/>
  <c r="L10" i="24" s="1"/>
  <c r="F13" i="26"/>
  <c r="G13" i="26" s="1"/>
  <c r="F15" i="26"/>
  <c r="G15" i="26" s="1"/>
  <c r="F11" i="26"/>
  <c r="G11" i="26" s="1"/>
  <c r="F9" i="26"/>
  <c r="F14" i="26"/>
  <c r="G14" i="26" s="1"/>
  <c r="F12" i="26"/>
  <c r="G12" i="26" s="1"/>
  <c r="F10" i="26"/>
  <c r="G10" i="26" s="1"/>
  <c r="I15" i="26" l="1"/>
  <c r="L15" i="26"/>
  <c r="I13" i="26"/>
  <c r="L13" i="26"/>
  <c r="I11" i="26"/>
  <c r="L11" i="26"/>
  <c r="I10" i="26"/>
  <c r="L10" i="26"/>
  <c r="I12" i="26"/>
  <c r="L12" i="26"/>
  <c r="I14" i="26"/>
  <c r="L14" i="26"/>
  <c r="I14" i="24"/>
  <c r="I12" i="24"/>
  <c r="I10" i="24"/>
  <c r="I11" i="24"/>
  <c r="I15" i="24"/>
  <c r="F17" i="24"/>
  <c r="I9" i="24"/>
  <c r="G17" i="24"/>
  <c r="G9" i="26"/>
  <c r="L9" i="26" s="1"/>
  <c r="F17" i="26"/>
  <c r="L17" i="24" l="1"/>
  <c r="I17" i="24"/>
  <c r="I9" i="26"/>
  <c r="G17" i="26"/>
  <c r="L17" i="26" l="1"/>
  <c r="I17" i="26"/>
</calcChain>
</file>

<file path=xl/sharedStrings.xml><?xml version="1.0" encoding="utf-8"?>
<sst xmlns="http://schemas.openxmlformats.org/spreadsheetml/2006/main" count="1213" uniqueCount="460">
  <si>
    <t>B</t>
  </si>
  <si>
    <t>A</t>
  </si>
  <si>
    <t>C</t>
  </si>
  <si>
    <t>D</t>
  </si>
  <si>
    <t>F</t>
  </si>
  <si>
    <t>E</t>
  </si>
  <si>
    <t>G</t>
  </si>
  <si>
    <t>h *</t>
  </si>
  <si>
    <t>*</t>
  </si>
  <si>
    <t>Jahres-Arbeitsstunden</t>
  </si>
  <si>
    <t>Sozialleistungen</t>
  </si>
  <si>
    <t>AHV</t>
  </si>
  <si>
    <t>Name</t>
  </si>
  <si>
    <t>Gehaltskosten</t>
  </si>
  <si>
    <t>D. Meier</t>
  </si>
  <si>
    <t>M. Sieber</t>
  </si>
  <si>
    <t>E. Müller</t>
  </si>
  <si>
    <t>P. Baumann</t>
  </si>
  <si>
    <t>F. Bauer</t>
  </si>
  <si>
    <t>Büroräume</t>
  </si>
  <si>
    <t>Miete</t>
  </si>
  <si>
    <t>Strom</t>
  </si>
  <si>
    <t>Reinigung</t>
  </si>
  <si>
    <t>Allgemein</t>
  </si>
  <si>
    <t>Versicherungen</t>
  </si>
  <si>
    <t>Fahrzeugaufwand</t>
  </si>
  <si>
    <t>Informatik</t>
  </si>
  <si>
    <t>Telekommunikation</t>
  </si>
  <si>
    <t>Porti, Post-, Bankspesen</t>
  </si>
  <si>
    <t>Reproduktion</t>
  </si>
  <si>
    <t>Büromaterial</t>
  </si>
  <si>
    <t>Beiträge, Fachliteratur</t>
  </si>
  <si>
    <t>Akquisition</t>
  </si>
  <si>
    <t>Übriger Betriebsaufwand</t>
  </si>
  <si>
    <t>Abschreibungen</t>
  </si>
  <si>
    <t>Abschreibung Informatik</t>
  </si>
  <si>
    <t>Abschreibung Fahrzeuge</t>
  </si>
  <si>
    <t>Abschreibung Uebrige</t>
  </si>
  <si>
    <t>+ Risiko und Gewinn</t>
  </si>
  <si>
    <t>ALV</t>
  </si>
  <si>
    <t>FAK</t>
  </si>
  <si>
    <t>UVG</t>
  </si>
  <si>
    <t>Ferien / Krankheit</t>
  </si>
  <si>
    <t>Ausbildung</t>
  </si>
  <si>
    <t>X. Nufer</t>
  </si>
  <si>
    <t>Direkte Kosten</t>
  </si>
  <si>
    <t>Mitarbeiter-Spesen</t>
  </si>
  <si>
    <t xml:space="preserve">  Std/Jahr</t>
  </si>
  <si>
    <t xml:space="preserve">  CHF/Std</t>
  </si>
  <si>
    <t>Mitarbeiter</t>
  </si>
  <si>
    <t>Verwaltungskosten nicht berücksichtigt</t>
  </si>
  <si>
    <t>Indirekte Kosten</t>
  </si>
  <si>
    <t>Mitarbeiter Spesen</t>
  </si>
  <si>
    <t>Wettbewerb
Präqualifikation</t>
  </si>
  <si>
    <t>Jahr</t>
  </si>
  <si>
    <t>Personal-Nebenkosten</t>
  </si>
  <si>
    <t>AHV-Lohn</t>
  </si>
  <si>
    <t>Auftragsbezogene Stunden</t>
  </si>
  <si>
    <t>Ermittlung der Gehaltskosten und der auftragsbezogenen Arbeitsstunden</t>
  </si>
  <si>
    <t>Calcul du taux horaire moyen</t>
  </si>
  <si>
    <t>coûts directs</t>
  </si>
  <si>
    <t>salaires AVS</t>
  </si>
  <si>
    <t>coûts indirects</t>
  </si>
  <si>
    <t>charges sociales et</t>
  </si>
  <si>
    <t>prestations sociales</t>
  </si>
  <si>
    <t>autres charges</t>
  </si>
  <si>
    <t>frais des collaborateurs</t>
  </si>
  <si>
    <t>charges de locaux</t>
  </si>
  <si>
    <t>loyer</t>
  </si>
  <si>
    <t xml:space="preserve">électricité </t>
  </si>
  <si>
    <t>nettoyage</t>
  </si>
  <si>
    <t>assurances</t>
  </si>
  <si>
    <t>informatique</t>
  </si>
  <si>
    <t>télécommunication</t>
  </si>
  <si>
    <t>reproduction</t>
  </si>
  <si>
    <t xml:space="preserve">cotisations, littérature </t>
  </si>
  <si>
    <t>acquisitions</t>
  </si>
  <si>
    <t>autres charges d'exploitation</t>
  </si>
  <si>
    <t>amortissements</t>
  </si>
  <si>
    <t xml:space="preserve">amortissements informatique </t>
  </si>
  <si>
    <t xml:space="preserve">amortissements de véhicules </t>
  </si>
  <si>
    <t>autres amortissements</t>
  </si>
  <si>
    <t xml:space="preserve">  CHF/h</t>
  </si>
  <si>
    <t>Détermination des charges salariales et des heures de travail</t>
  </si>
  <si>
    <t>Année</t>
  </si>
  <si>
    <t>AVS</t>
  </si>
  <si>
    <t>AC</t>
  </si>
  <si>
    <t>LPP</t>
  </si>
  <si>
    <t>collaborateur</t>
  </si>
  <si>
    <t>charges salariales</t>
  </si>
  <si>
    <t>total charges salariales</t>
  </si>
  <si>
    <t>formation</t>
  </si>
  <si>
    <t>heures imputables aux mandats</t>
  </si>
  <si>
    <t>nom</t>
  </si>
  <si>
    <t xml:space="preserve">  h/année</t>
  </si>
  <si>
    <t>vacances / maladie</t>
  </si>
  <si>
    <t>D. Brichet</t>
  </si>
  <si>
    <t>M. Lafontaine</t>
  </si>
  <si>
    <t>E. Muller</t>
  </si>
  <si>
    <t>P. Borel</t>
  </si>
  <si>
    <t>F. Favarger</t>
  </si>
  <si>
    <t>X. Jeanneret</t>
  </si>
  <si>
    <t>Sozialleistungen 
in CHF</t>
  </si>
  <si>
    <t>prestations sociales
en CHF</t>
  </si>
  <si>
    <t>charges de véhicules</t>
  </si>
  <si>
    <t>matériel de bureau</t>
  </si>
  <si>
    <t>Kat. 1</t>
  </si>
  <si>
    <t>Kat. 2</t>
  </si>
  <si>
    <t>Kat. 3</t>
  </si>
  <si>
    <t>Sozialleistungen
Kategorie 1, 2 od. 3</t>
  </si>
  <si>
    <t>Alter bis 25</t>
  </si>
  <si>
    <t>Alter über 25</t>
  </si>
  <si>
    <t>Prestations sociales</t>
  </si>
  <si>
    <t>Cat. 1</t>
  </si>
  <si>
    <t>Cat. 2</t>
  </si>
  <si>
    <t>Cat. 3</t>
  </si>
  <si>
    <t>prestations sociales
catégorie 1, 2 ou 3</t>
  </si>
  <si>
    <t>Deutsch</t>
  </si>
  <si>
    <t>Französisch</t>
  </si>
  <si>
    <t>Italienisch</t>
  </si>
  <si>
    <t>Englisch</t>
  </si>
  <si>
    <t>Blatt</t>
  </si>
  <si>
    <t>GEHALT</t>
  </si>
  <si>
    <t>Zeile</t>
  </si>
  <si>
    <t>Spalte</t>
  </si>
  <si>
    <t>KOSTEN</t>
  </si>
  <si>
    <t>Beispiel Gehalt</t>
  </si>
  <si>
    <t>Beispiel Kosten</t>
  </si>
  <si>
    <t>SALAIRES</t>
  </si>
  <si>
    <t>FRAIS</t>
  </si>
  <si>
    <t>Ex. salaires</t>
  </si>
  <si>
    <t>Ex. frais</t>
  </si>
  <si>
    <t>Blatt Name</t>
  </si>
  <si>
    <t>Heures de travail annuelles</t>
  </si>
  <si>
    <t>Aktuelle Sprache</t>
  </si>
  <si>
    <t xml:space="preserve"> </t>
  </si>
  <si>
    <t>frais de port, de poste, de banque</t>
  </si>
  <si>
    <t>BVG</t>
  </si>
  <si>
    <t>Ohne BVG</t>
  </si>
  <si>
    <t>SALARI</t>
  </si>
  <si>
    <t>SPESE</t>
  </si>
  <si>
    <t>Es. salari</t>
  </si>
  <si>
    <t>Es. spese</t>
  </si>
  <si>
    <t>Determinare i costi salariali e le ore di lavoro</t>
  </si>
  <si>
    <t>Anno</t>
  </si>
  <si>
    <t>Ore di lavoro annuali</t>
  </si>
  <si>
    <t>Prestazioni sociali</t>
  </si>
  <si>
    <t>CAF</t>
  </si>
  <si>
    <t>LAINF</t>
  </si>
  <si>
    <t>collaboratore</t>
  </si>
  <si>
    <t>costi salariali</t>
  </si>
  <si>
    <t>ore imputabili ai mandati</t>
  </si>
  <si>
    <t>salario AVS</t>
  </si>
  <si>
    <t>prestazioni sociali 
categoria 1, 2 o 3</t>
  </si>
  <si>
    <t>prestazioni sociali 
in CHF</t>
  </si>
  <si>
    <t>spese collaboratori</t>
  </si>
  <si>
    <t>totale costi salariali</t>
  </si>
  <si>
    <t>vacanze / malattie</t>
  </si>
  <si>
    <t>formazione</t>
  </si>
  <si>
    <t>nome</t>
  </si>
  <si>
    <t>Calcolo tasso orario medio</t>
  </si>
  <si>
    <t>Spesa in  CHF</t>
  </si>
  <si>
    <t>Costi diretti</t>
  </si>
  <si>
    <t>Salario AVS</t>
  </si>
  <si>
    <t>Costi indiretti</t>
  </si>
  <si>
    <t>Costi sociali e</t>
  </si>
  <si>
    <t>Altri costi</t>
  </si>
  <si>
    <t>Costi collaboratori</t>
  </si>
  <si>
    <t>Costi locali</t>
  </si>
  <si>
    <t>Affitto</t>
  </si>
  <si>
    <t>Elettricità</t>
  </si>
  <si>
    <t>Pulizia</t>
  </si>
  <si>
    <t>Assicurazioni</t>
  </si>
  <si>
    <t>Costi veicoli</t>
  </si>
  <si>
    <t>Informatica</t>
  </si>
  <si>
    <t>Telecomunicazioni</t>
  </si>
  <si>
    <t>Porti, spese banca e posta</t>
  </si>
  <si>
    <t>Riproduzione</t>
  </si>
  <si>
    <t>Materiale di cancelleria</t>
  </si>
  <si>
    <t>Contributi, letteratura</t>
  </si>
  <si>
    <t>Aquisizioni</t>
  </si>
  <si>
    <t>Altri costi legati all'esercizio</t>
  </si>
  <si>
    <t xml:space="preserve">Ammortamenti </t>
  </si>
  <si>
    <t>Ammortamenti  informatica</t>
  </si>
  <si>
    <t>Ammortamenti veicoli</t>
  </si>
  <si>
    <t>Altri ammortamenti</t>
  </si>
  <si>
    <t>+ Rischio e profitto</t>
  </si>
  <si>
    <t xml:space="preserve"> ore/anno</t>
  </si>
  <si>
    <t xml:space="preserve"> CHF/ora</t>
  </si>
  <si>
    <t>P. Lorusso</t>
  </si>
  <si>
    <t>X. Minardi</t>
  </si>
  <si>
    <t>F. Andreoli</t>
  </si>
  <si>
    <t>M. Palla</t>
  </si>
  <si>
    <t>D. Cremona</t>
  </si>
  <si>
    <t>ore imputabili 
ai mandati</t>
  </si>
  <si>
    <t>heures imputables 
aux mandats</t>
  </si>
  <si>
    <t>concours 
préqualification</t>
  </si>
  <si>
    <t>concorso 
prequalifica</t>
  </si>
  <si>
    <t>Teilzeit in % **</t>
  </si>
  <si>
    <t>temps partiel en % **</t>
  </si>
  <si>
    <t>tempo parziale in % **</t>
  </si>
  <si>
    <t xml:space="preserve">   d'exploitation</t>
  </si>
  <si>
    <t xml:space="preserve">   esercizio</t>
  </si>
  <si>
    <t xml:space="preserve">   autres charges</t>
  </si>
  <si>
    <t xml:space="preserve">   altri costi</t>
  </si>
  <si>
    <t>plus que 25 ans</t>
  </si>
  <si>
    <t>jusque à 25 ans</t>
  </si>
  <si>
    <t>più di 25 anni</t>
  </si>
  <si>
    <t>sans LPP</t>
  </si>
  <si>
    <t>senza LADI</t>
  </si>
  <si>
    <t>fino a 25 anni</t>
  </si>
  <si>
    <t>Anzahl Stellen</t>
  </si>
  <si>
    <t>Dépenses  en CHF</t>
  </si>
  <si>
    <t>Ueberstunden</t>
  </si>
  <si>
    <t>ore straordinarie</t>
  </si>
  <si>
    <t>heures supplémentaires</t>
  </si>
  <si>
    <t>Sozialleistungen
nach Kat.</t>
  </si>
  <si>
    <t>prestations sociales 
selon cat.</t>
  </si>
  <si>
    <t>prestazioni sociali 
secondo cat.</t>
  </si>
  <si>
    <t>Qualifikations-
kategorie</t>
  </si>
  <si>
    <t>Anzahl Mitarbeiter 
pro Q-Kat.</t>
  </si>
  <si>
    <t>Auftragsbezogene 
Std pro Q-Kat.</t>
  </si>
  <si>
    <t>Qualifikations-Kat.</t>
  </si>
  <si>
    <t>h*</t>
  </si>
  <si>
    <t>CHF</t>
  </si>
  <si>
    <t>Std</t>
  </si>
  <si>
    <t>Bürospezifischer 
Zuschlag in %</t>
  </si>
  <si>
    <t>cat. de qualification</t>
  </si>
  <si>
    <t>cat. di qualificazione</t>
  </si>
  <si>
    <t>* mittlerer Stundenansatz</t>
  </si>
  <si>
    <t>CHF/h</t>
  </si>
  <si>
    <t>Gesamtkosten, incl. 
Risiko und Gewinn</t>
  </si>
  <si>
    <t>AHV-Jahreslohn</t>
  </si>
  <si>
    <t>Abweichender bürospezifischer Zuschlag in %</t>
  </si>
  <si>
    <t>Qual. Kat.</t>
  </si>
  <si>
    <t>heures</t>
  </si>
  <si>
    <t>ore</t>
  </si>
  <si>
    <t>* taux horaire moyen</t>
  </si>
  <si>
    <t>* tasso orario medio</t>
  </si>
  <si>
    <t>salaire AVS annuel</t>
  </si>
  <si>
    <t>salaire AVS</t>
  </si>
  <si>
    <t>heures imputables 
aux mandats par cat.</t>
  </si>
  <si>
    <t>ore imputabili ai 
mandati per cat.</t>
  </si>
  <si>
    <t>CHF/o</t>
  </si>
  <si>
    <t>catégorie de qualification</t>
  </si>
  <si>
    <t>nombre d'employés 
par catégorie</t>
  </si>
  <si>
    <t xml:space="preserve">dépenses, y compris
risque et profit </t>
  </si>
  <si>
    <t>categoria di qualificazione</t>
  </si>
  <si>
    <t>numero di collaboratori 
per categoria</t>
  </si>
  <si>
    <t>spesa, rischio e profito incl.</t>
  </si>
  <si>
    <t>Gesamtaufwand</t>
  </si>
  <si>
    <t>Dépenses total</t>
  </si>
  <si>
    <t>Spesa totale</t>
  </si>
  <si>
    <t>M. Frieden</t>
  </si>
  <si>
    <t>B. Jermann</t>
  </si>
  <si>
    <t>C. Honegger</t>
  </si>
  <si>
    <t>Direkte + Indirekte Kosten</t>
  </si>
  <si>
    <t>Costi diretti + in diretti</t>
  </si>
  <si>
    <t>coûts directs + indirects</t>
  </si>
  <si>
    <t>dépenses total</t>
  </si>
  <si>
    <t>+ risque et profit</t>
  </si>
  <si>
    <t>Gesamtkosten</t>
  </si>
  <si>
    <t>Berechnung des mittleren Stundenansatzes</t>
  </si>
  <si>
    <t>Mittlerer Stundenansatz = Gesamtkosten / Auftragsbezogene Stunden</t>
  </si>
  <si>
    <t>taux horaire moyen = dépenses total / heures imputables aux mandats</t>
  </si>
  <si>
    <t>Tasso orario medio = spesa totale / ore imputabili ai mandati</t>
  </si>
  <si>
    <t>Kosten in CHF</t>
  </si>
  <si>
    <t>supplément spécifique divergent en %</t>
  </si>
  <si>
    <t>supplemento specifico divergente in %</t>
  </si>
  <si>
    <t>supplemento specifico 
di un ufficio in %</t>
  </si>
  <si>
    <t>supplément spécifique 
du bureau en %</t>
  </si>
  <si>
    <t>XX</t>
  </si>
  <si>
    <t>FEHLER: Jahres-Arbeitsstunden eingeben</t>
  </si>
  <si>
    <t>ERREUR: entrer les heures de travail annuelles</t>
  </si>
  <si>
    <t>ERRORE: mancano le ore di lavoro annuali</t>
  </si>
  <si>
    <t>Stundenansätze
Prix par heure
Prezzo per ora</t>
  </si>
  <si>
    <t xml:space="preserve">102     Z1 </t>
  </si>
  <si>
    <t xml:space="preserve">Z2 </t>
  </si>
  <si>
    <t xml:space="preserve">103     Z1 </t>
  </si>
  <si>
    <t xml:space="preserve">105     Z1 </t>
  </si>
  <si>
    <t xml:space="preserve">108     Z1 </t>
  </si>
  <si>
    <t xml:space="preserve">A </t>
  </si>
  <si>
    <t xml:space="preserve">B </t>
  </si>
  <si>
    <t xml:space="preserve">C </t>
  </si>
  <si>
    <t xml:space="preserve">D </t>
  </si>
  <si>
    <t xml:space="preserve">E </t>
  </si>
  <si>
    <t xml:space="preserve">F </t>
  </si>
  <si>
    <t xml:space="preserve">G </t>
  </si>
  <si>
    <t>* mittlerer StdAnsatz / taux moyen par heure / tasso orario medio</t>
  </si>
  <si>
    <t>Vertragsdateien werden beim nächsten Oeffnen aktualisiert.
Les données seront actualisées lorsqu'un fichier contrat est ouvert.
I dati sono attualizzati quando un contratto viene aperto.</t>
  </si>
  <si>
    <t>bis Ende Oktober 2018
jusque à fin octobre
fino alla fine d'ottobre</t>
  </si>
  <si>
    <t>Koeffizienten Z1, Z2
Coefficients
Coefficienti</t>
  </si>
  <si>
    <t>2018 Z1</t>
  </si>
  <si>
    <t>2018 Z2</t>
  </si>
  <si>
    <t>2019 Z1</t>
  </si>
  <si>
    <t>2019 Z2</t>
  </si>
  <si>
    <t>2020 Z1</t>
  </si>
  <si>
    <t>2020 Z2</t>
  </si>
  <si>
    <t>2021 Z1</t>
  </si>
  <si>
    <t>2022 Z1</t>
  </si>
  <si>
    <t>2022 Z2</t>
  </si>
  <si>
    <t>2023 Z1</t>
  </si>
  <si>
    <t>2023 Z2</t>
  </si>
  <si>
    <t>2024 Z1</t>
  </si>
  <si>
    <t>2024 Z2</t>
  </si>
  <si>
    <t>2025 Z1</t>
  </si>
  <si>
    <t>2025 Z2</t>
  </si>
  <si>
    <t>2026 Z1</t>
  </si>
  <si>
    <t>2026 Z2</t>
  </si>
  <si>
    <t>Z1</t>
  </si>
  <si>
    <t>Z2</t>
  </si>
  <si>
    <t xml:space="preserve">SIA 1001-1, SIA 1001-3
</t>
  </si>
  <si>
    <t>LHO 102</t>
  </si>
  <si>
    <t xml:space="preserve">(0.05)  </t>
  </si>
  <si>
    <t xml:space="preserve">ab Nov / dès nov 2018 </t>
  </si>
  <si>
    <t xml:space="preserve">(0.25)  </t>
  </si>
  <si>
    <t xml:space="preserve">(0.50)  </t>
  </si>
  <si>
    <t xml:space="preserve">(0.75)  </t>
  </si>
  <si>
    <t xml:space="preserve">(0.95)  </t>
  </si>
  <si>
    <t>LHO 103</t>
  </si>
  <si>
    <t>LHO 105</t>
  </si>
  <si>
    <t>LHO 108</t>
  </si>
  <si>
    <t xml:space="preserve">A  </t>
  </si>
  <si>
    <t xml:space="preserve">B  </t>
  </si>
  <si>
    <t xml:space="preserve">C  </t>
  </si>
  <si>
    <t xml:space="preserve">D  </t>
  </si>
  <si>
    <t xml:space="preserve">E  </t>
  </si>
  <si>
    <t xml:space="preserve">F  </t>
  </si>
  <si>
    <t xml:space="preserve">G  </t>
  </si>
  <si>
    <t>2021 Z2</t>
  </si>
  <si>
    <t>AD</t>
  </si>
  <si>
    <t>Assicurazione contro la disoccupazione</t>
  </si>
  <si>
    <t>LAA</t>
  </si>
  <si>
    <t>KTG</t>
  </si>
  <si>
    <t>AIJ</t>
  </si>
  <si>
    <t>AIG</t>
  </si>
  <si>
    <t>AHV - AVS - AVS</t>
  </si>
  <si>
    <t>Alters-und Hinterbliebenenversicherung</t>
  </si>
  <si>
    <t>Assurance vieillesse et survivants</t>
  </si>
  <si>
    <t>Assicurazione vecchiaia e superstiti</t>
  </si>
  <si>
    <t>ALV - AC - AD</t>
  </si>
  <si>
    <t>Arbeitslosenversicherung</t>
  </si>
  <si>
    <t>Assurance-chômage</t>
  </si>
  <si>
    <t>FAK- CCF - CAF</t>
  </si>
  <si>
    <t>Familienausgleichskasse</t>
  </si>
  <si>
    <t xml:space="preserve">Caisse d'allocation familiale </t>
  </si>
  <si>
    <t>Cassa allocazioni familiari</t>
  </si>
  <si>
    <t>UVG - LAA - LAINF</t>
  </si>
  <si>
    <t>Unfallversicherung</t>
  </si>
  <si>
    <t>Assurance-accidents</t>
  </si>
  <si>
    <t>Assicurazione infortuni</t>
  </si>
  <si>
    <t>KTG - AIJ - AIG</t>
  </si>
  <si>
    <t>Krankentaggeldversicherung</t>
  </si>
  <si>
    <t>BVG - LPP - LPP</t>
  </si>
  <si>
    <t>Berufsvorsorgegesetz</t>
  </si>
  <si>
    <t>Prévoyance professionnelle</t>
  </si>
  <si>
    <t>Previdenza professionale</t>
  </si>
  <si>
    <t>Assurance indemnités journalières maladie</t>
  </si>
  <si>
    <t>Assicuraz. indennità giornaliera malattia</t>
  </si>
  <si>
    <t xml:space="preserve">ne prend pas en considération des frais d'administration </t>
  </si>
  <si>
    <t>non prende in considerazione le spese amministrative</t>
  </si>
  <si>
    <t>Übrige nicht auftragsbez. Stunden</t>
  </si>
  <si>
    <t>autres heures non imputables 
aux mandats</t>
  </si>
  <si>
    <t>altri ore non imputabili 
ai mandati</t>
  </si>
  <si>
    <t>StdAnsatz
auftragsbezogen</t>
  </si>
  <si>
    <t>JahresStd - 
Ferien + Bildung</t>
  </si>
  <si>
    <t>StdAnsatz
eff. ArbeitsStd **</t>
  </si>
  <si>
    <t>taux horaire
heures imputables aux mandats</t>
  </si>
  <si>
    <t>tasso orario
ore imputabili ai mandati</t>
  </si>
  <si>
    <t>** temps de travail eff. = heures annuelles - vacances et formation</t>
  </si>
  <si>
    <t>** eff. Arbeitszeit = Jahres-Arbeitszeit - Ferien und Weiterbildung</t>
  </si>
  <si>
    <t>** tempo di lavoro eff. = ore annuali - vacanze e formazione</t>
  </si>
  <si>
    <t>Taux horaire
heures de travail eff. **</t>
  </si>
  <si>
    <t>Tasso orario
ore di lavoro eff. **</t>
  </si>
  <si>
    <t>JahresarbeitsStd -
Ferien und Bildung</t>
  </si>
  <si>
    <t>heures annuelles -
vacances et formation</t>
  </si>
  <si>
    <t>ore annuali -
vacanze e formazione</t>
  </si>
  <si>
    <t>Ermittlung der Stundenansätze nach Qualifikationskategorien</t>
  </si>
  <si>
    <t>Taux horaire par catégories de qualification</t>
  </si>
  <si>
    <t>Tasso orario secondo le categorie di qualificazione</t>
  </si>
  <si>
    <t>Tasso orario individuale</t>
  </si>
  <si>
    <t>Taux horaire individuel 
ou différent</t>
  </si>
  <si>
    <t>StdAnsatz individuell 
oder abweichend</t>
  </si>
  <si>
    <t xml:space="preserve">h * </t>
  </si>
  <si>
    <t xml:space="preserve">* </t>
  </si>
  <si>
    <t xml:space="preserve">A   </t>
  </si>
  <si>
    <t xml:space="preserve">B   </t>
  </si>
  <si>
    <t xml:space="preserve">C   </t>
  </si>
  <si>
    <t xml:space="preserve">D   </t>
  </si>
  <si>
    <t xml:space="preserve">E   </t>
  </si>
  <si>
    <t xml:space="preserve">F   </t>
  </si>
  <si>
    <t xml:space="preserve">G   </t>
  </si>
  <si>
    <t xml:space="preserve">h *  </t>
  </si>
  <si>
    <t>Ausblenden mit F3</t>
  </si>
  <si>
    <t>Masquer avec F3</t>
  </si>
  <si>
    <t>Nascondere con F3</t>
  </si>
  <si>
    <t>F3:  Beenden / Quitter / Terminare</t>
  </si>
  <si>
    <t>PW</t>
  </si>
  <si>
    <t>wenn &lt; 100%, Total = Anzahl Mitarbeiter * 100%</t>
  </si>
  <si>
    <t>si &lt; 100%, total = nombre d'employés * 100%</t>
  </si>
  <si>
    <t>se &lt; 100%, totale = numero di professionali * 100%</t>
  </si>
  <si>
    <t>Kat. 4</t>
  </si>
  <si>
    <t>Cat. 4</t>
  </si>
  <si>
    <t>Beispiel Qual. Kat.</t>
  </si>
  <si>
    <t>Ex. cat. qual.</t>
  </si>
  <si>
    <t>Es. cat. qual.</t>
  </si>
  <si>
    <t>Cat. qual.</t>
  </si>
  <si>
    <t>Alter 25 - 34</t>
  </si>
  <si>
    <t>25 à 34 ans</t>
  </si>
  <si>
    <t>25 a 34 anni</t>
  </si>
  <si>
    <t>Alter 35 - 44</t>
  </si>
  <si>
    <t>Alter 45 - 54</t>
  </si>
  <si>
    <t>35 à 44 ans</t>
  </si>
  <si>
    <t>35 a 44 anni</t>
  </si>
  <si>
    <t>45 à 54 ans</t>
  </si>
  <si>
    <t>45 a 54 anni</t>
  </si>
  <si>
    <t>Alter 55 - 65</t>
  </si>
  <si>
    <t>55 à 65 ans</t>
  </si>
  <si>
    <t>55 a 65 anni</t>
  </si>
  <si>
    <t>Kat. 5</t>
  </si>
  <si>
    <t>Cat. 5</t>
  </si>
  <si>
    <t>Sozialleistungen
Kategorie 1 - 5</t>
  </si>
  <si>
    <t>prestations sociales
catégorie 1 - 5</t>
  </si>
  <si>
    <t>prestazioni sociali 
categoria 1 - 5</t>
  </si>
  <si>
    <t xml:space="preserve">ne prend pas en considération les frais d'administration </t>
  </si>
  <si>
    <t>Jahresarbeitsstunden</t>
  </si>
  <si>
    <t>52 sem. x 42 h</t>
  </si>
  <si>
    <t>52 sett. x 42 h</t>
  </si>
  <si>
    <t>(52 Wo x 42 Std)</t>
  </si>
  <si>
    <t xml:space="preserve">2016 Kat  A - G : max. StdAnsätze gem. Empfehlung KBOB </t>
  </si>
  <si>
    <t>StdAnsatz</t>
  </si>
  <si>
    <t>Tasso orario</t>
  </si>
  <si>
    <t>Taux horaire</t>
  </si>
  <si>
    <t>2016 Z1</t>
  </si>
  <si>
    <t>2017 Z1</t>
  </si>
  <si>
    <t>2027 Z1</t>
  </si>
  <si>
    <t>2028 Z1</t>
  </si>
  <si>
    <t>2029 Z1</t>
  </si>
  <si>
    <t>F3: Beenden</t>
  </si>
  <si>
    <t>F3: quitter</t>
  </si>
  <si>
    <t>F3: terminare</t>
  </si>
  <si>
    <t>taux moyen par heure</t>
  </si>
  <si>
    <t>tasso orario medio</t>
  </si>
  <si>
    <t>mittlerer Stundenansatz</t>
  </si>
  <si>
    <t>2016 cat. A - G : tasso orario mass. secondo racomandazione KBOB</t>
  </si>
  <si>
    <t>2016 cat. A - G : taux horaire max. selon recommandation KBOB</t>
  </si>
  <si>
    <t>Calcul du taux horaire avec F3</t>
  </si>
  <si>
    <t>Calcolo tasso orario medio con F4</t>
  </si>
  <si>
    <t>Stundenansätze berechnen mit F4</t>
  </si>
  <si>
    <t>Stundenansätze werden beim nächsten Oeffnen eines Vertrags in diesen übertragen.</t>
  </si>
  <si>
    <t>Les taux horaire seront importés dans un contrat lorsqu'il est ouvert.</t>
  </si>
  <si>
    <t>I tassi orari sono importati in un contratto quando viene aperto.</t>
  </si>
  <si>
    <t xml:space="preserve">*** </t>
  </si>
  <si>
    <t>Teilzeit in % ***</t>
  </si>
  <si>
    <t>temps partiel en % ***</t>
  </si>
  <si>
    <t>tempo parziale in % ***</t>
  </si>
  <si>
    <t>2016 cat. h : taux horaire moyen pour le facteur d’ajustement (a)  = 1</t>
  </si>
  <si>
    <t>2016 Kat  h : mittlerer StdAnsatz für Anforderungsfaktor (a) = 1</t>
  </si>
  <si>
    <t>2016 cat. h : tasso orario medio per il fattore di competenza (a) = 1</t>
  </si>
  <si>
    <t>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</si>
</sst>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&quot;CHF&quot;#,##0.00_);\(&quot;CHF&quot;#,##0.00\)"/>
    <numFmt numFmtId="165" formatCode="0.0"/>
    <numFmt numFmtId="166" formatCode="0.000"/>
    <numFmt numFmtId="167" formatCode="0.0%"/>
    <numFmt numFmtId="168" formatCode="_ * #,##0_ ;_ * \-#,##0_ ;_ * &quot;-&quot;??_ ;_ @_ "/>
    <numFmt numFmtId="169" formatCode="_ * #,##0_ ;_ * \-#,##0_ ;_ * &quot;&quot;??_ ;_ @_ "/>
    <numFmt numFmtId="170" formatCode="_ * #,##0.0_ ;_ * \-#,##0.0_ ;_ * &quot;-&quot;??_ ;_ @_ "/>
    <numFmt numFmtId="171" formatCode="_ * #,##0\ ;_ * \-#,##0\ ;_ * &quot;-&quot;??\ ;_ @\ "/>
    <numFmt numFmtId="172" formatCode="_ * #,##0.00\ ;_ * \-#,##0.00\ ;_ * &quot;-&quot;??\ ;_ @\ "/>
    <numFmt numFmtId="173" formatCode="_ * #,##0;_ * \-#,##0;_ * &quot;-&quot;??;_ @"/>
    <numFmt numFmtId="174" formatCode="_ * #,##0;_ * \-#,##0;_ * &quot;&quot;??;_ @"/>
    <numFmt numFmtId="175" formatCode="_ * #,##0.00;_ * \-#,##0.00;_ * &quot;-&quot;??;_ @"/>
    <numFmt numFmtId="176" formatCode="#,##0;\-#,##0;&quot;&quot;"/>
    <numFmt numFmtId="177" formatCode="#,##0.00;\-#,##0.00;&quot;&quot;"/>
    <numFmt numFmtId="178" formatCode="#,##0;\-#,##0;&quot;-&quot;??"/>
    <numFmt numFmtId="179" formatCode="0.00000"/>
    <numFmt numFmtId="180" formatCode="0.00%;\-0.00%;&quot;-  %&quot;"/>
    <numFmt numFmtId="181" formatCode="#,##0.00;\-0.00;&quot;&quot;"/>
    <numFmt numFmtId="182" formatCode="0.000%"/>
  </numFmts>
  <fonts count="40" x14ac:knownFonts="1">
    <font>
      <sz val="9"/>
      <name val="Arial"/>
    </font>
    <font>
      <sz val="9"/>
      <name val="Arial"/>
      <family val="2"/>
    </font>
    <font>
      <sz val="10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7"/>
      <color indexed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7"/>
      <name val="Arial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name val="Arial"/>
      <family val="2"/>
    </font>
    <font>
      <sz val="9"/>
      <color indexed="9"/>
      <name val="Arial"/>
      <family val="2"/>
    </font>
    <font>
      <sz val="8"/>
      <color indexed="9"/>
      <name val="Arial"/>
      <family val="2"/>
    </font>
    <font>
      <sz val="9"/>
      <color indexed="10"/>
      <name val="Arial"/>
      <family val="2"/>
    </font>
    <font>
      <i/>
      <sz val="8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i/>
      <sz val="7"/>
      <color rgb="FFFFC000"/>
      <name val="Arial"/>
      <family val="2"/>
    </font>
    <font>
      <i/>
      <sz val="8"/>
      <color rgb="FFFFC000"/>
      <name val="Arial"/>
      <family val="2"/>
    </font>
    <font>
      <sz val="9"/>
      <color theme="0"/>
      <name val="Arial"/>
      <family val="2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i/>
      <sz val="8"/>
      <color rgb="FFFFC000"/>
      <name val="Arial"/>
      <family val="2"/>
    </font>
    <font>
      <i/>
      <sz val="8"/>
      <color rgb="FFFF0000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rgb="FFFFC000"/>
      <name val="Arial"/>
      <family val="2"/>
    </font>
    <font>
      <sz val="7"/>
      <color theme="0"/>
      <name val="Arial"/>
      <family val="2"/>
    </font>
    <font>
      <i/>
      <sz val="7"/>
      <color indexed="9"/>
      <name val="Arial"/>
      <family val="2"/>
    </font>
    <font>
      <b/>
      <i/>
      <sz val="9"/>
      <color rgb="FFFF0000"/>
      <name val="Arial"/>
      <family val="2"/>
    </font>
    <font>
      <sz val="9"/>
      <color theme="0" tint="-4.9989318521683403E-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B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theme="0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23"/>
      </bottom>
      <diagonal/>
    </border>
    <border>
      <left style="hair">
        <color auto="1"/>
      </left>
      <right/>
      <top style="hair">
        <color auto="1"/>
      </top>
      <bottom style="thin">
        <color indexed="23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indexed="2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theme="0" tint="-0.24994659260841701"/>
      </right>
      <top style="hair">
        <color auto="1"/>
      </top>
      <bottom style="hair">
        <color auto="1"/>
      </bottom>
      <diagonal/>
    </border>
  </borders>
  <cellStyleXfs count="6">
    <xf numFmtId="0" fontId="0" fillId="2" borderId="0">
      <alignment vertical="center"/>
    </xf>
    <xf numFmtId="0" fontId="17" fillId="11" borderId="2">
      <alignment vertical="center"/>
      <protection locked="0"/>
    </xf>
    <xf numFmtId="0" fontId="5" fillId="11" borderId="1">
      <alignment vertical="center"/>
      <protection locked="0"/>
    </xf>
    <xf numFmtId="0" fontId="18" fillId="2" borderId="0">
      <alignment vertical="center"/>
    </xf>
    <xf numFmtId="0" fontId="1" fillId="2" borderId="0">
      <alignment vertical="center"/>
    </xf>
    <xf numFmtId="9" fontId="33" fillId="0" borderId="0" applyFont="0" applyFill="0" applyBorder="0" applyAlignment="0" applyProtection="0"/>
  </cellStyleXfs>
  <cellXfs count="300">
    <xf numFmtId="0" fontId="0" fillId="2" borderId="0" xfId="0">
      <alignment vertical="center"/>
    </xf>
    <xf numFmtId="0" fontId="4" fillId="4" borderId="0" xfId="0" applyFont="1" applyFill="1">
      <alignment vertical="center"/>
    </xf>
    <xf numFmtId="2" fontId="4" fillId="4" borderId="0" xfId="0" applyNumberFormat="1" applyFont="1" applyFill="1">
      <alignment vertical="center"/>
    </xf>
    <xf numFmtId="0" fontId="8" fillId="0" borderId="0" xfId="0" applyFont="1" applyFill="1" applyAlignment="1">
      <alignment horizontal="right" vertical="center"/>
    </xf>
    <xf numFmtId="0" fontId="11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9" fillId="5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6" fillId="5" borderId="0" xfId="0" applyFont="1" applyFill="1" applyAlignment="1">
      <alignment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center" wrapText="1"/>
    </xf>
    <xf numFmtId="0" fontId="8" fillId="0" borderId="0" xfId="0" applyFont="1" applyFill="1">
      <alignment vertical="center"/>
    </xf>
    <xf numFmtId="0" fontId="6" fillId="6" borderId="0" xfId="0" applyFont="1" applyFill="1" applyAlignment="1">
      <alignment vertical="top"/>
    </xf>
    <xf numFmtId="0" fontId="6" fillId="6" borderId="0" xfId="0" applyFont="1" applyFill="1" applyAlignment="1">
      <alignment horizontal="center" vertical="top"/>
    </xf>
    <xf numFmtId="0" fontId="6" fillId="6" borderId="0" xfId="0" applyFont="1" applyFill="1" applyAlignment="1">
      <alignment vertical="top" wrapText="1"/>
    </xf>
    <xf numFmtId="0" fontId="9" fillId="6" borderId="0" xfId="0" applyFont="1" applyFill="1" applyAlignment="1">
      <alignment vertical="top"/>
    </xf>
    <xf numFmtId="0" fontId="9" fillId="6" borderId="0" xfId="0" applyFont="1" applyFill="1" applyAlignment="1">
      <alignment horizontal="center" vertical="top"/>
    </xf>
    <xf numFmtId="0" fontId="9" fillId="0" borderId="0" xfId="0" quotePrefix="1" applyFont="1" applyFill="1" applyAlignment="1">
      <alignment vertical="top" wrapText="1"/>
    </xf>
    <xf numFmtId="49" fontId="4" fillId="4" borderId="0" xfId="0" applyNumberFormat="1" applyFont="1" applyFill="1">
      <alignment vertical="center"/>
    </xf>
    <xf numFmtId="0" fontId="16" fillId="6" borderId="0" xfId="0" applyFont="1" applyFill="1" applyAlignment="1" applyProtection="1">
      <alignment horizontal="center" vertical="top" wrapText="1"/>
      <protection locked="0"/>
    </xf>
    <xf numFmtId="0" fontId="9" fillId="4" borderId="0" xfId="0" applyFont="1" applyFill="1" applyAlignment="1">
      <alignment vertical="top" wrapText="1"/>
    </xf>
    <xf numFmtId="0" fontId="9" fillId="4" borderId="0" xfId="0" applyFont="1" applyFill="1" applyAlignment="1">
      <alignment vertical="top"/>
    </xf>
    <xf numFmtId="0" fontId="9" fillId="4" borderId="0" xfId="0" applyFont="1" applyFill="1" applyAlignment="1">
      <alignment horizontal="center" vertical="top"/>
    </xf>
    <xf numFmtId="0" fontId="9" fillId="4" borderId="0" xfId="0" applyFont="1" applyFill="1" applyAlignment="1">
      <alignment horizontal="center" vertical="top" wrapText="1"/>
    </xf>
    <xf numFmtId="49" fontId="0" fillId="2" borderId="0" xfId="0" applyNumberFormat="1" applyProtection="1">
      <alignment vertical="center"/>
      <protection locked="0"/>
    </xf>
    <xf numFmtId="0" fontId="18" fillId="2" borderId="0" xfId="3">
      <alignment vertical="center"/>
    </xf>
    <xf numFmtId="0" fontId="3" fillId="2" borderId="0" xfId="3" applyFont="1" applyAlignment="1">
      <alignment vertical="top"/>
    </xf>
    <xf numFmtId="0" fontId="9" fillId="2" borderId="0" xfId="0" applyFont="1">
      <alignment vertical="center"/>
    </xf>
    <xf numFmtId="0" fontId="3" fillId="7" borderId="0" xfId="3" applyFont="1" applyFill="1" applyAlignment="1">
      <alignment vertical="top"/>
    </xf>
    <xf numFmtId="0" fontId="3" fillId="2" borderId="0" xfId="3" applyFont="1">
      <alignment vertical="center"/>
    </xf>
    <xf numFmtId="0" fontId="3" fillId="2" borderId="0" xfId="3" applyFont="1" applyAlignment="1">
      <alignment vertical="top" wrapText="1"/>
    </xf>
    <xf numFmtId="0" fontId="3" fillId="4" borderId="0" xfId="3" applyFont="1" applyFill="1">
      <alignment vertical="center"/>
    </xf>
    <xf numFmtId="0" fontId="3" fillId="6" borderId="0" xfId="3" applyFont="1" applyFill="1">
      <alignment vertical="center"/>
    </xf>
    <xf numFmtId="0" fontId="5" fillId="3" borderId="1" xfId="2" applyFill="1" applyAlignment="1">
      <alignment vertical="center" wrapText="1"/>
      <protection locked="0"/>
    </xf>
    <xf numFmtId="0" fontId="9" fillId="7" borderId="0" xfId="0" applyFont="1" applyFill="1">
      <alignment vertical="center"/>
    </xf>
    <xf numFmtId="0" fontId="4" fillId="6" borderId="0" xfId="3" applyFont="1" applyFill="1">
      <alignment vertical="center"/>
    </xf>
    <xf numFmtId="0" fontId="4" fillId="4" borderId="0" xfId="3" applyFont="1" applyFill="1">
      <alignment vertical="center"/>
    </xf>
    <xf numFmtId="0" fontId="4" fillId="4" borderId="0" xfId="3" applyFont="1" applyFill="1" applyAlignment="1">
      <alignment horizontal="right" vertical="center"/>
    </xf>
    <xf numFmtId="0" fontId="6" fillId="2" borderId="0" xfId="3" applyFont="1" applyAlignment="1">
      <alignment vertical="top"/>
    </xf>
    <xf numFmtId="0" fontId="15" fillId="0" borderId="0" xfId="0" applyFont="1" applyFill="1" applyAlignment="1">
      <alignment vertical="top" wrapText="1"/>
    </xf>
    <xf numFmtId="0" fontId="18" fillId="7" borderId="0" xfId="3" applyFill="1">
      <alignment vertical="center"/>
    </xf>
    <xf numFmtId="2" fontId="19" fillId="8" borderId="0" xfId="3" applyNumberFormat="1" applyFont="1" applyFill="1">
      <alignment vertical="center"/>
    </xf>
    <xf numFmtId="167" fontId="10" fillId="0" borderId="0" xfId="0" applyNumberFormat="1" applyFont="1" applyFill="1">
      <alignment vertical="center"/>
    </xf>
    <xf numFmtId="167" fontId="8" fillId="0" borderId="3" xfId="0" applyNumberFormat="1" applyFont="1" applyFill="1" applyBorder="1">
      <alignment vertical="center"/>
    </xf>
    <xf numFmtId="167" fontId="8" fillId="0" borderId="0" xfId="0" applyNumberFormat="1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3" fontId="0" fillId="0" borderId="0" xfId="0" applyNumberFormat="1" applyFill="1">
      <alignment vertical="center"/>
    </xf>
    <xf numFmtId="0" fontId="0" fillId="0" borderId="0" xfId="0" applyFill="1" applyAlignment="1">
      <alignment horizontal="left" vertical="center"/>
    </xf>
    <xf numFmtId="0" fontId="8" fillId="0" borderId="3" xfId="0" applyFont="1" applyFill="1" applyBorder="1">
      <alignment vertical="center"/>
    </xf>
    <xf numFmtId="0" fontId="10" fillId="0" borderId="4" xfId="0" applyFont="1" applyFill="1" applyBorder="1">
      <alignment vertical="center"/>
    </xf>
    <xf numFmtId="0" fontId="8" fillId="0" borderId="4" xfId="0" applyFont="1" applyFill="1" applyBorder="1">
      <alignment vertical="center"/>
    </xf>
    <xf numFmtId="0" fontId="8" fillId="0" borderId="0" xfId="0" quotePrefix="1" applyFont="1" applyFill="1">
      <alignment vertical="center"/>
    </xf>
    <xf numFmtId="0" fontId="10" fillId="0" borderId="3" xfId="0" applyFont="1" applyFill="1" applyBorder="1">
      <alignment vertical="center"/>
    </xf>
    <xf numFmtId="3" fontId="8" fillId="0" borderId="0" xfId="0" applyNumberFormat="1" applyFont="1" applyFill="1">
      <alignment vertical="center"/>
    </xf>
    <xf numFmtId="173" fontId="10" fillId="0" borderId="0" xfId="0" applyNumberFormat="1" applyFont="1" applyFill="1">
      <alignment vertical="center"/>
    </xf>
    <xf numFmtId="173" fontId="22" fillId="0" borderId="3" xfId="0" applyNumberFormat="1" applyFont="1" applyFill="1" applyBorder="1">
      <alignment vertical="center"/>
    </xf>
    <xf numFmtId="173" fontId="23" fillId="0" borderId="0" xfId="0" applyNumberFormat="1" applyFont="1" applyFill="1">
      <alignment vertical="center"/>
    </xf>
    <xf numFmtId="173" fontId="8" fillId="0" borderId="3" xfId="0" applyNumberFormat="1" applyFont="1" applyFill="1" applyBorder="1">
      <alignment vertical="center"/>
    </xf>
    <xf numFmtId="174" fontId="10" fillId="0" borderId="4" xfId="0" applyNumberFormat="1" applyFont="1" applyFill="1" applyBorder="1">
      <alignment vertical="center"/>
    </xf>
    <xf numFmtId="167" fontId="8" fillId="0" borderId="4" xfId="0" applyNumberFormat="1" applyFont="1" applyFill="1" applyBorder="1">
      <alignment vertical="center"/>
    </xf>
    <xf numFmtId="174" fontId="8" fillId="0" borderId="0" xfId="0" applyNumberFormat="1" applyFont="1" applyFill="1">
      <alignment vertical="center"/>
    </xf>
    <xf numFmtId="174" fontId="10" fillId="0" borderId="3" xfId="0" applyNumberFormat="1" applyFont="1" applyFill="1" applyBorder="1">
      <alignment vertical="center"/>
    </xf>
    <xf numFmtId="173" fontId="22" fillId="0" borderId="0" xfId="0" applyNumberFormat="1" applyFont="1" applyFill="1">
      <alignment vertical="center"/>
    </xf>
    <xf numFmtId="175" fontId="10" fillId="0" borderId="3" xfId="0" applyNumberFormat="1" applyFont="1" applyFill="1" applyBorder="1">
      <alignment vertical="center"/>
    </xf>
    <xf numFmtId="0" fontId="9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quotePrefix="1" applyFont="1" applyFill="1">
      <alignment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172" fontId="4" fillId="0" borderId="0" xfId="0" applyNumberFormat="1" applyFont="1" applyFill="1">
      <alignment vertical="center"/>
    </xf>
    <xf numFmtId="0" fontId="13" fillId="0" borderId="0" xfId="0" applyFont="1" applyFill="1">
      <alignment vertical="center"/>
    </xf>
    <xf numFmtId="0" fontId="3" fillId="7" borderId="0" xfId="0" applyFont="1" applyFill="1">
      <alignment vertical="center"/>
    </xf>
    <xf numFmtId="4" fontId="5" fillId="3" borderId="1" xfId="2" applyNumberFormat="1" applyFill="1" applyAlignment="1">
      <alignment vertical="center" wrapText="1"/>
      <protection locked="0"/>
    </xf>
    <xf numFmtId="166" fontId="5" fillId="3" borderId="1" xfId="2" applyNumberFormat="1" applyFill="1" applyAlignment="1">
      <alignment vertical="center" wrapText="1"/>
      <protection locked="0"/>
    </xf>
    <xf numFmtId="0" fontId="1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24" fillId="0" borderId="0" xfId="0" applyFont="1" applyFill="1">
      <alignment vertical="center"/>
    </xf>
    <xf numFmtId="3" fontId="4" fillId="0" borderId="0" xfId="0" applyNumberFormat="1" applyFont="1" applyFill="1">
      <alignment vertical="center"/>
    </xf>
    <xf numFmtId="0" fontId="11" fillId="0" borderId="6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11" fillId="0" borderId="7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171" fontId="12" fillId="0" borderId="7" xfId="0" applyNumberFormat="1" applyFont="1" applyFill="1" applyBorder="1">
      <alignment vertical="center"/>
    </xf>
    <xf numFmtId="168" fontId="12" fillId="0" borderId="7" xfId="0" applyNumberFormat="1" applyFont="1" applyFill="1" applyBorder="1">
      <alignment vertical="center"/>
    </xf>
    <xf numFmtId="168" fontId="11" fillId="0" borderId="8" xfId="0" applyNumberFormat="1" applyFont="1" applyFill="1" applyBorder="1">
      <alignment vertical="center"/>
    </xf>
    <xf numFmtId="170" fontId="11" fillId="0" borderId="7" xfId="0" applyNumberFormat="1" applyFont="1" applyFill="1" applyBorder="1">
      <alignment vertical="center"/>
    </xf>
    <xf numFmtId="168" fontId="11" fillId="0" borderId="7" xfId="0" applyNumberFormat="1" applyFont="1" applyFill="1" applyBorder="1">
      <alignment vertical="center"/>
    </xf>
    <xf numFmtId="169" fontId="4" fillId="0" borderId="9" xfId="0" applyNumberFormat="1" applyFont="1" applyFill="1" applyBorder="1">
      <alignment vertical="center"/>
    </xf>
    <xf numFmtId="169" fontId="4" fillId="0" borderId="5" xfId="0" applyNumberFormat="1" applyFont="1" applyFill="1" applyBorder="1">
      <alignment vertical="center"/>
    </xf>
    <xf numFmtId="169" fontId="4" fillId="0" borderId="6" xfId="0" applyNumberFormat="1" applyFont="1" applyFill="1" applyBorder="1">
      <alignment vertical="center"/>
    </xf>
    <xf numFmtId="169" fontId="4" fillId="0" borderId="10" xfId="0" applyNumberFormat="1" applyFont="1" applyFill="1" applyBorder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3" xfId="0" applyFont="1" applyFill="1" applyBorder="1">
      <alignment vertical="center"/>
    </xf>
    <xf numFmtId="3" fontId="1" fillId="0" borderId="13" xfId="0" applyNumberFormat="1" applyFont="1" applyFill="1" applyBorder="1">
      <alignment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>
      <alignment vertical="center"/>
    </xf>
    <xf numFmtId="0" fontId="3" fillId="2" borderId="0" xfId="0" applyFont="1" applyAlignment="1">
      <alignment vertical="top" wrapText="1"/>
    </xf>
    <xf numFmtId="0" fontId="3" fillId="2" borderId="0" xfId="3" applyFont="1" applyAlignment="1">
      <alignment horizontal="right" vertical="top"/>
    </xf>
    <xf numFmtId="0" fontId="5" fillId="9" borderId="9" xfId="1" applyFont="1" applyFill="1" applyBorder="1" applyProtection="1">
      <alignment vertical="center"/>
    </xf>
    <xf numFmtId="0" fontId="5" fillId="9" borderId="9" xfId="1" applyFont="1" applyFill="1" applyBorder="1" applyAlignment="1" applyProtection="1">
      <alignment horizontal="center" vertical="center"/>
    </xf>
    <xf numFmtId="3" fontId="5" fillId="9" borderId="9" xfId="1" applyNumberFormat="1" applyFont="1" applyFill="1" applyBorder="1" applyProtection="1">
      <alignment vertical="center"/>
    </xf>
    <xf numFmtId="0" fontId="5" fillId="9" borderId="6" xfId="1" applyFont="1" applyFill="1" applyBorder="1" applyProtection="1">
      <alignment vertical="center"/>
    </xf>
    <xf numFmtId="0" fontId="5" fillId="9" borderId="6" xfId="1" applyFont="1" applyFill="1" applyBorder="1" applyAlignment="1" applyProtection="1">
      <alignment horizontal="center" vertical="center"/>
    </xf>
    <xf numFmtId="3" fontId="5" fillId="9" borderId="6" xfId="1" applyNumberFormat="1" applyFont="1" applyFill="1" applyBorder="1" applyProtection="1">
      <alignment vertical="center"/>
    </xf>
    <xf numFmtId="0" fontId="5" fillId="9" borderId="2" xfId="1" applyFont="1" applyFill="1" applyProtection="1">
      <alignment vertical="center"/>
    </xf>
    <xf numFmtId="9" fontId="5" fillId="9" borderId="9" xfId="1" applyNumberFormat="1" applyFont="1" applyFill="1" applyBorder="1" applyProtection="1">
      <alignment vertical="center"/>
    </xf>
    <xf numFmtId="9" fontId="5" fillId="9" borderId="6" xfId="1" applyNumberFormat="1" applyFont="1" applyFill="1" applyBorder="1" applyProtection="1">
      <alignment vertical="center"/>
    </xf>
    <xf numFmtId="167" fontId="5" fillId="9" borderId="2" xfId="1" applyNumberFormat="1" applyFont="1" applyFill="1" applyProtection="1">
      <alignment vertical="center"/>
    </xf>
    <xf numFmtId="0" fontId="3" fillId="10" borderId="0" xfId="3" applyFont="1" applyFill="1" applyAlignment="1">
      <alignment vertical="top"/>
    </xf>
    <xf numFmtId="0" fontId="3" fillId="10" borderId="0" xfId="3" applyFont="1" applyFill="1" applyAlignment="1">
      <alignment vertical="top" wrapText="1"/>
    </xf>
    <xf numFmtId="0" fontId="0" fillId="10" borderId="0" xfId="0" applyFill="1">
      <alignment vertical="center"/>
    </xf>
    <xf numFmtId="0" fontId="4" fillId="4" borderId="0" xfId="0" applyFont="1" applyFill="1" applyAlignment="1">
      <alignment horizontal="right" vertical="center"/>
    </xf>
    <xf numFmtId="166" fontId="5" fillId="11" borderId="1" xfId="2" applyNumberFormat="1" applyAlignment="1">
      <alignment vertical="center" wrapText="1"/>
      <protection locked="0"/>
    </xf>
    <xf numFmtId="0" fontId="5" fillId="11" borderId="1" xfId="2" applyAlignment="1">
      <alignment vertical="center" wrapText="1"/>
      <protection locked="0"/>
    </xf>
    <xf numFmtId="4" fontId="5" fillId="11" borderId="1" xfId="2" applyNumberFormat="1" applyAlignment="1">
      <alignment vertical="center" wrapText="1"/>
      <protection locked="0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0" fontId="3" fillId="2" borderId="0" xfId="3" quotePrefix="1" applyFont="1" applyAlignment="1">
      <alignment vertical="top"/>
    </xf>
    <xf numFmtId="0" fontId="7" fillId="2" borderId="0" xfId="0" applyFont="1" applyAlignment="1">
      <alignment vertical="top" wrapText="1"/>
    </xf>
    <xf numFmtId="0" fontId="1" fillId="2" borderId="0" xfId="4">
      <alignment vertical="center"/>
    </xf>
    <xf numFmtId="0" fontId="3" fillId="10" borderId="0" xfId="3" applyFont="1" applyFill="1" applyAlignment="1">
      <alignment horizontal="center" vertical="top"/>
    </xf>
    <xf numFmtId="0" fontId="4" fillId="2" borderId="0" xfId="4" applyFont="1">
      <alignment vertical="center"/>
    </xf>
    <xf numFmtId="0" fontId="31" fillId="2" borderId="0" xfId="3" applyFont="1" applyAlignment="1">
      <alignment vertical="top"/>
    </xf>
    <xf numFmtId="0" fontId="3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wrapText="1"/>
    </xf>
    <xf numFmtId="0" fontId="1" fillId="4" borderId="0" xfId="0" applyFont="1" applyFill="1" applyAlignment="1">
      <alignment vertical="top" wrapText="1"/>
    </xf>
    <xf numFmtId="0" fontId="1" fillId="0" borderId="0" xfId="0" quotePrefix="1" applyFont="1" applyFill="1">
      <alignment vertical="center"/>
    </xf>
    <xf numFmtId="180" fontId="5" fillId="0" borderId="0" xfId="5" applyNumberFormat="1" applyFont="1" applyAlignment="1">
      <alignment vertical="center"/>
    </xf>
    <xf numFmtId="49" fontId="1" fillId="2" borderId="0" xfId="0" applyNumberFormat="1" applyFont="1" applyProtection="1">
      <alignment vertical="center"/>
      <protection locked="0"/>
    </xf>
    <xf numFmtId="2" fontId="17" fillId="11" borderId="9" xfId="1" applyNumberFormat="1" applyBorder="1">
      <alignment vertical="center"/>
      <protection locked="0"/>
    </xf>
    <xf numFmtId="3" fontId="17" fillId="11" borderId="9" xfId="1" applyNumberFormat="1" applyBorder="1">
      <alignment vertical="center"/>
      <protection locked="0"/>
    </xf>
    <xf numFmtId="2" fontId="17" fillId="11" borderId="6" xfId="1" applyNumberFormat="1" applyBorder="1">
      <alignment vertical="center"/>
      <protection locked="0"/>
    </xf>
    <xf numFmtId="3" fontId="17" fillId="11" borderId="6" xfId="1" applyNumberFormat="1" applyBorder="1">
      <alignment vertical="center"/>
      <protection locked="0"/>
    </xf>
    <xf numFmtId="165" fontId="1" fillId="0" borderId="11" xfId="0" applyNumberFormat="1" applyFont="1" applyFill="1" applyBorder="1">
      <alignment vertical="center"/>
    </xf>
    <xf numFmtId="3" fontId="1" fillId="0" borderId="11" xfId="0" applyNumberFormat="1" applyFont="1" applyFill="1" applyBorder="1">
      <alignment vertical="center"/>
    </xf>
    <xf numFmtId="177" fontId="17" fillId="11" borderId="6" xfId="1" applyNumberFormat="1" applyBorder="1">
      <alignment vertical="center"/>
      <protection locked="0"/>
    </xf>
    <xf numFmtId="176" fontId="17" fillId="11" borderId="6" xfId="1" applyNumberFormat="1" applyBorder="1">
      <alignment vertical="center"/>
      <protection locked="0"/>
    </xf>
    <xf numFmtId="0" fontId="1" fillId="9" borderId="0" xfId="0" applyFont="1" applyFill="1" applyAlignment="1">
      <alignment vertical="top" wrapText="1"/>
    </xf>
    <xf numFmtId="0" fontId="20" fillId="14" borderId="0" xfId="3" applyFont="1" applyFill="1">
      <alignment vertical="center"/>
    </xf>
    <xf numFmtId="2" fontId="19" fillId="14" borderId="0" xfId="3" applyNumberFormat="1" applyFont="1" applyFill="1">
      <alignment vertical="center"/>
    </xf>
    <xf numFmtId="3" fontId="0" fillId="2" borderId="0" xfId="0" applyNumberFormat="1">
      <alignment vertical="center"/>
    </xf>
    <xf numFmtId="3" fontId="18" fillId="2" borderId="0" xfId="3" applyNumberFormat="1">
      <alignment vertical="center"/>
    </xf>
    <xf numFmtId="3" fontId="20" fillId="8" borderId="0" xfId="3" applyNumberFormat="1" applyFont="1" applyFill="1">
      <alignment vertical="center"/>
    </xf>
    <xf numFmtId="3" fontId="19" fillId="8" borderId="0" xfId="3" applyNumberFormat="1" applyFont="1" applyFill="1">
      <alignment vertical="center"/>
    </xf>
    <xf numFmtId="2" fontId="20" fillId="8" borderId="0" xfId="3" applyNumberFormat="1" applyFont="1" applyFill="1">
      <alignment vertical="center"/>
    </xf>
    <xf numFmtId="0" fontId="4" fillId="0" borderId="12" xfId="0" applyFont="1" applyFill="1" applyBorder="1" applyAlignment="1">
      <alignment horizontal="center" textRotation="90" wrapText="1"/>
    </xf>
    <xf numFmtId="0" fontId="4" fillId="0" borderId="12" xfId="0" applyFont="1" applyFill="1" applyBorder="1" applyAlignment="1">
      <alignment textRotation="90" wrapText="1"/>
    </xf>
    <xf numFmtId="3" fontId="4" fillId="0" borderId="12" xfId="0" applyNumberFormat="1" applyFont="1" applyFill="1" applyBorder="1" applyAlignment="1">
      <alignment textRotation="90" wrapText="1"/>
    </xf>
    <xf numFmtId="0" fontId="1" fillId="4" borderId="0" xfId="0" applyFont="1" applyFill="1" applyAlignment="1">
      <alignment horizontal="center" vertical="top"/>
    </xf>
    <xf numFmtId="4" fontId="1" fillId="0" borderId="13" xfId="0" applyNumberFormat="1" applyFont="1" applyFill="1" applyBorder="1">
      <alignment vertical="center"/>
    </xf>
    <xf numFmtId="0" fontId="6" fillId="0" borderId="14" xfId="0" applyFont="1" applyFill="1" applyBorder="1" applyAlignment="1">
      <alignment horizontal="right" vertical="center"/>
    </xf>
    <xf numFmtId="4" fontId="17" fillId="11" borderId="9" xfId="1" applyNumberFormat="1" applyBorder="1">
      <alignment vertical="center"/>
      <protection locked="0"/>
    </xf>
    <xf numFmtId="177" fontId="1" fillId="0" borderId="9" xfId="0" applyNumberFormat="1" applyFont="1" applyFill="1" applyBorder="1">
      <alignment vertical="center"/>
    </xf>
    <xf numFmtId="4" fontId="0" fillId="0" borderId="0" xfId="0" applyNumberFormat="1" applyFill="1">
      <alignment vertical="center"/>
    </xf>
    <xf numFmtId="4" fontId="32" fillId="0" borderId="0" xfId="0" applyNumberFormat="1" applyFont="1" applyFill="1" applyAlignment="1">
      <alignment horizontal="right" vertical="center"/>
    </xf>
    <xf numFmtId="3" fontId="6" fillId="0" borderId="14" xfId="0" applyNumberFormat="1" applyFont="1" applyFill="1" applyBorder="1" applyAlignment="1">
      <alignment horizontal="right" vertical="center"/>
    </xf>
    <xf numFmtId="167" fontId="6" fillId="0" borderId="14" xfId="0" applyNumberFormat="1" applyFont="1" applyFill="1" applyBorder="1">
      <alignment vertical="center"/>
    </xf>
    <xf numFmtId="0" fontId="6" fillId="0" borderId="9" xfId="0" applyFont="1" applyFill="1" applyBorder="1" applyAlignment="1">
      <alignment horizontal="center" vertical="center"/>
    </xf>
    <xf numFmtId="176" fontId="1" fillId="0" borderId="9" xfId="0" applyNumberFormat="1" applyFont="1" applyFill="1" applyBorder="1">
      <alignment vertical="center"/>
    </xf>
    <xf numFmtId="0" fontId="6" fillId="0" borderId="6" xfId="0" applyFont="1" applyFill="1" applyBorder="1" applyAlignment="1">
      <alignment horizontal="center" vertical="center"/>
    </xf>
    <xf numFmtId="176" fontId="1" fillId="0" borderId="6" xfId="0" applyNumberFormat="1" applyFont="1" applyFill="1" applyBorder="1">
      <alignment vertical="center"/>
    </xf>
    <xf numFmtId="177" fontId="1" fillId="0" borderId="6" xfId="0" applyNumberFormat="1" applyFont="1" applyFill="1" applyBorder="1">
      <alignment vertical="center"/>
    </xf>
    <xf numFmtId="0" fontId="6" fillId="0" borderId="11" xfId="0" applyFont="1" applyFill="1" applyBorder="1" applyAlignment="1">
      <alignment horizontal="center" vertical="center"/>
    </xf>
    <xf numFmtId="2" fontId="1" fillId="0" borderId="11" xfId="0" applyNumberFormat="1" applyFont="1" applyFill="1" applyBorder="1">
      <alignment vertical="center"/>
    </xf>
    <xf numFmtId="2" fontId="1" fillId="0" borderId="0" xfId="0" applyNumberFormat="1" applyFont="1" applyFill="1">
      <alignment vertical="center"/>
    </xf>
    <xf numFmtId="4" fontId="1" fillId="0" borderId="0" xfId="0" applyNumberFormat="1" applyFont="1" applyFill="1">
      <alignment vertical="center"/>
    </xf>
    <xf numFmtId="4" fontId="0" fillId="2" borderId="0" xfId="0" applyNumberFormat="1">
      <alignment vertical="center"/>
    </xf>
    <xf numFmtId="4" fontId="17" fillId="11" borderId="6" xfId="1" applyNumberFormat="1" applyBorder="1">
      <alignment vertical="center"/>
      <protection locked="0"/>
    </xf>
    <xf numFmtId="167" fontId="5" fillId="11" borderId="1" xfId="2" applyNumberFormat="1" applyAlignment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0" fontId="34" fillId="0" borderId="0" xfId="0" applyFont="1" applyFill="1" applyAlignment="1">
      <alignment horizontal="left" vertical="center"/>
    </xf>
    <xf numFmtId="0" fontId="28" fillId="2" borderId="0" xfId="4" applyFont="1" applyAlignment="1">
      <alignment horizontal="center" vertical="center"/>
    </xf>
    <xf numFmtId="0" fontId="4" fillId="2" borderId="0" xfId="4" applyFont="1" applyAlignment="1">
      <alignment horizontal="center" vertical="center"/>
    </xf>
    <xf numFmtId="0" fontId="1" fillId="2" borderId="0" xfId="4" applyAlignment="1">
      <alignment horizontal="center" vertical="center"/>
    </xf>
    <xf numFmtId="2" fontId="17" fillId="11" borderId="9" xfId="1" applyNumberFormat="1" applyBorder="1" applyProtection="1">
      <alignment vertical="center"/>
    </xf>
    <xf numFmtId="4" fontId="17" fillId="11" borderId="9" xfId="1" applyNumberFormat="1" applyBorder="1" applyProtection="1">
      <alignment vertical="center"/>
    </xf>
    <xf numFmtId="2" fontId="17" fillId="11" borderId="6" xfId="1" applyNumberFormat="1" applyBorder="1" applyProtection="1">
      <alignment vertical="center"/>
    </xf>
    <xf numFmtId="177" fontId="17" fillId="11" borderId="6" xfId="1" applyNumberFormat="1" applyBorder="1" applyProtection="1">
      <alignment vertical="center"/>
    </xf>
    <xf numFmtId="4" fontId="17" fillId="11" borderId="6" xfId="1" applyNumberFormat="1" applyBorder="1" applyProtection="1">
      <alignment vertical="center"/>
    </xf>
    <xf numFmtId="3" fontId="5" fillId="9" borderId="2" xfId="1" applyNumberFormat="1" applyFont="1" applyFill="1" applyProtection="1">
      <alignment vertical="center"/>
    </xf>
    <xf numFmtId="180" fontId="5" fillId="0" borderId="0" xfId="5" applyNumberFormat="1" applyFont="1" applyAlignment="1" applyProtection="1">
      <alignment vertical="center"/>
    </xf>
    <xf numFmtId="1" fontId="5" fillId="9" borderId="9" xfId="1" applyNumberFormat="1" applyFont="1" applyFill="1" applyBorder="1" applyProtection="1">
      <alignment vertical="center"/>
    </xf>
    <xf numFmtId="1" fontId="5" fillId="9" borderId="6" xfId="1" applyNumberFormat="1" applyFont="1" applyFill="1" applyBorder="1" applyProtection="1">
      <alignment vertical="center"/>
    </xf>
    <xf numFmtId="0" fontId="34" fillId="9" borderId="23" xfId="1" applyFont="1" applyFill="1" applyBorder="1" applyAlignment="1">
      <alignment horizontal="left" vertical="center"/>
      <protection locked="0"/>
    </xf>
    <xf numFmtId="49" fontId="1" fillId="0" borderId="0" xfId="0" applyNumberFormat="1" applyFont="1" applyFill="1" applyAlignment="1">
      <alignment horizontal="left" vertical="top" wrapText="1"/>
    </xf>
    <xf numFmtId="3" fontId="34" fillId="11" borderId="2" xfId="1" applyNumberFormat="1" applyFont="1" applyAlignment="1">
      <alignment horizontal="center" vertical="center"/>
      <protection locked="0"/>
    </xf>
    <xf numFmtId="0" fontId="28" fillId="2" borderId="0" xfId="4" applyFont="1" applyAlignment="1">
      <alignment horizontal="center" vertical="top"/>
    </xf>
    <xf numFmtId="0" fontId="1" fillId="2" borderId="0" xfId="4" applyAlignment="1">
      <alignment vertical="top"/>
    </xf>
    <xf numFmtId="0" fontId="5" fillId="0" borderId="0" xfId="0" applyFont="1" applyFill="1" applyAlignment="1">
      <alignment horizontal="left" vertical="center"/>
    </xf>
    <xf numFmtId="167" fontId="5" fillId="9" borderId="24" xfId="5" applyNumberFormat="1" applyFont="1" applyFill="1" applyBorder="1" applyAlignment="1" applyProtection="1">
      <alignment vertical="center"/>
    </xf>
    <xf numFmtId="167" fontId="5" fillId="9" borderId="24" xfId="5" quotePrefix="1" applyNumberFormat="1" applyFont="1" applyFill="1" applyBorder="1" applyAlignment="1" applyProtection="1">
      <alignment horizontal="right" vertical="center"/>
    </xf>
    <xf numFmtId="182" fontId="5" fillId="0" borderId="0" xfId="5" applyNumberFormat="1" applyFont="1" applyFill="1" applyAlignment="1">
      <alignment vertical="center"/>
    </xf>
    <xf numFmtId="0" fontId="4" fillId="0" borderId="25" xfId="0" quotePrefix="1" applyFont="1" applyFill="1" applyBorder="1" applyAlignment="1">
      <alignment horizontal="right" vertical="center"/>
    </xf>
    <xf numFmtId="10" fontId="5" fillId="9" borderId="26" xfId="5" applyNumberFormat="1" applyFont="1" applyFill="1" applyBorder="1" applyAlignment="1" applyProtection="1">
      <alignment vertical="center"/>
    </xf>
    <xf numFmtId="182" fontId="5" fillId="9" borderId="26" xfId="5" applyNumberFormat="1" applyFont="1" applyFill="1" applyBorder="1" applyAlignment="1" applyProtection="1">
      <alignment vertical="center"/>
    </xf>
    <xf numFmtId="0" fontId="34" fillId="9" borderId="23" xfId="1" applyFont="1" applyFill="1" applyBorder="1" applyAlignment="1" applyProtection="1">
      <alignment horizontal="left" vertical="center"/>
    </xf>
    <xf numFmtId="3" fontId="34" fillId="11" borderId="2" xfId="1" applyNumberFormat="1" applyFont="1" applyAlignment="1" applyProtection="1">
      <alignment horizontal="center" vertical="center"/>
    </xf>
    <xf numFmtId="0" fontId="5" fillId="9" borderId="24" xfId="1" applyFont="1" applyFill="1" applyBorder="1" applyProtection="1">
      <alignment vertical="center"/>
    </xf>
    <xf numFmtId="182" fontId="5" fillId="0" borderId="0" xfId="5" applyNumberFormat="1" applyFont="1" applyFill="1" applyAlignment="1" applyProtection="1">
      <alignment vertical="center"/>
    </xf>
    <xf numFmtId="0" fontId="5" fillId="11" borderId="6" xfId="1" applyFont="1" applyBorder="1" applyProtection="1">
      <alignment vertical="center"/>
    </xf>
    <xf numFmtId="0" fontId="5" fillId="11" borderId="6" xfId="1" applyFont="1" applyBorder="1" applyAlignment="1" applyProtection="1">
      <alignment horizontal="center" vertical="center"/>
    </xf>
    <xf numFmtId="3" fontId="5" fillId="11" borderId="6" xfId="1" applyNumberFormat="1" applyFont="1" applyBorder="1" applyProtection="1">
      <alignment vertical="center"/>
    </xf>
    <xf numFmtId="9" fontId="5" fillId="11" borderId="6" xfId="1" applyNumberFormat="1" applyFont="1" applyBorder="1" applyProtection="1">
      <alignment vertical="center"/>
    </xf>
    <xf numFmtId="167" fontId="5" fillId="11" borderId="1" xfId="2" applyNumberFormat="1" applyAlignment="1" applyProtection="1">
      <alignment horizontal="center" vertical="center"/>
    </xf>
    <xf numFmtId="3" fontId="17" fillId="11" borderId="9" xfId="1" applyNumberFormat="1" applyBorder="1" applyProtection="1">
      <alignment vertical="center"/>
    </xf>
    <xf numFmtId="3" fontId="17" fillId="11" borderId="6" xfId="1" applyNumberFormat="1" applyBorder="1" applyProtection="1">
      <alignment vertical="center"/>
    </xf>
    <xf numFmtId="176" fontId="17" fillId="11" borderId="6" xfId="1" applyNumberFormat="1" applyBorder="1" applyProtection="1">
      <alignment vertical="center"/>
    </xf>
    <xf numFmtId="0" fontId="5" fillId="11" borderId="2" xfId="1" applyFont="1">
      <alignment vertical="center"/>
      <protection locked="0"/>
    </xf>
    <xf numFmtId="3" fontId="5" fillId="9" borderId="2" xfId="1" applyNumberFormat="1" applyFont="1" applyFill="1">
      <alignment vertical="center"/>
      <protection locked="0"/>
    </xf>
    <xf numFmtId="178" fontId="5" fillId="11" borderId="2" xfId="1" applyNumberFormat="1" applyFont="1">
      <alignment vertical="center"/>
      <protection locked="0"/>
    </xf>
    <xf numFmtId="167" fontId="21" fillId="11" borderId="2" xfId="1" applyNumberFormat="1" applyFont="1">
      <alignment vertical="center"/>
      <protection locked="0"/>
    </xf>
    <xf numFmtId="0" fontId="5" fillId="9" borderId="24" xfId="1" applyFont="1" applyFill="1" applyBorder="1">
      <alignment vertical="center"/>
      <protection locked="0"/>
    </xf>
    <xf numFmtId="167" fontId="5" fillId="9" borderId="24" xfId="5" applyNumberFormat="1" applyFont="1" applyFill="1" applyBorder="1" applyAlignment="1" applyProtection="1">
      <alignment vertical="center"/>
      <protection locked="0"/>
    </xf>
    <xf numFmtId="167" fontId="5" fillId="9" borderId="24" xfId="5" quotePrefix="1" applyNumberFormat="1" applyFont="1" applyFill="1" applyBorder="1" applyAlignment="1" applyProtection="1">
      <alignment horizontal="right" vertical="center"/>
      <protection locked="0"/>
    </xf>
    <xf numFmtId="10" fontId="5" fillId="9" borderId="26" xfId="5" applyNumberFormat="1" applyFont="1" applyFill="1" applyBorder="1" applyAlignment="1" applyProtection="1">
      <alignment vertical="center"/>
      <protection locked="0"/>
    </xf>
    <xf numFmtId="182" fontId="5" fillId="9" borderId="26" xfId="5" applyNumberFormat="1" applyFont="1" applyFill="1" applyBorder="1" applyAlignment="1" applyProtection="1">
      <alignment vertical="center"/>
      <protection locked="0"/>
    </xf>
    <xf numFmtId="0" fontId="5" fillId="9" borderId="9" xfId="1" applyFont="1" applyFill="1" applyBorder="1">
      <alignment vertical="center"/>
      <protection locked="0"/>
    </xf>
    <xf numFmtId="0" fontId="5" fillId="9" borderId="9" xfId="1" applyFont="1" applyFill="1" applyBorder="1" applyAlignment="1">
      <alignment horizontal="center" vertical="center"/>
      <protection locked="0"/>
    </xf>
    <xf numFmtId="3" fontId="5" fillId="9" borderId="9" xfId="1" applyNumberFormat="1" applyFont="1" applyFill="1" applyBorder="1">
      <alignment vertical="center"/>
      <protection locked="0"/>
    </xf>
    <xf numFmtId="0" fontId="5" fillId="9" borderId="6" xfId="1" applyFont="1" applyFill="1" applyBorder="1">
      <alignment vertical="center"/>
      <protection locked="0"/>
    </xf>
    <xf numFmtId="0" fontId="5" fillId="9" borderId="6" xfId="1" applyFont="1" applyFill="1" applyBorder="1" applyAlignment="1">
      <alignment horizontal="center" vertical="center"/>
      <protection locked="0"/>
    </xf>
    <xf numFmtId="3" fontId="5" fillId="9" borderId="6" xfId="1" applyNumberFormat="1" applyFont="1" applyFill="1" applyBorder="1">
      <alignment vertical="center"/>
      <protection locked="0"/>
    </xf>
    <xf numFmtId="0" fontId="5" fillId="11" borderId="6" xfId="1" applyFont="1" applyBorder="1">
      <alignment vertical="center"/>
      <protection locked="0"/>
    </xf>
    <xf numFmtId="0" fontId="5" fillId="11" borderId="6" xfId="1" applyFont="1" applyBorder="1" applyAlignment="1">
      <alignment horizontal="center" vertical="center"/>
      <protection locked="0"/>
    </xf>
    <xf numFmtId="3" fontId="5" fillId="11" borderId="6" xfId="1" applyNumberFormat="1" applyFont="1" applyBorder="1">
      <alignment vertical="center"/>
      <protection locked="0"/>
    </xf>
    <xf numFmtId="9" fontId="5" fillId="9" borderId="9" xfId="1" applyNumberFormat="1" applyFont="1" applyFill="1" applyBorder="1">
      <alignment vertical="center"/>
      <protection locked="0"/>
    </xf>
    <xf numFmtId="1" fontId="5" fillId="9" borderId="9" xfId="1" applyNumberFormat="1" applyFont="1" applyFill="1" applyBorder="1">
      <alignment vertical="center"/>
      <protection locked="0"/>
    </xf>
    <xf numFmtId="9" fontId="5" fillId="9" borderId="6" xfId="1" applyNumberFormat="1" applyFont="1" applyFill="1" applyBorder="1">
      <alignment vertical="center"/>
      <protection locked="0"/>
    </xf>
    <xf numFmtId="1" fontId="5" fillId="9" borderId="6" xfId="1" applyNumberFormat="1" applyFont="1" applyFill="1" applyBorder="1">
      <alignment vertical="center"/>
      <protection locked="0"/>
    </xf>
    <xf numFmtId="9" fontId="5" fillId="11" borderId="6" xfId="1" applyNumberFormat="1" applyFont="1" applyBorder="1">
      <alignment vertical="center"/>
      <protection locked="0"/>
    </xf>
    <xf numFmtId="0" fontId="27" fillId="2" borderId="0" xfId="3" applyFont="1" applyAlignment="1">
      <alignment vertical="top" wrapText="1"/>
    </xf>
    <xf numFmtId="0" fontId="27" fillId="2" borderId="0" xfId="4" applyFont="1">
      <alignment vertical="center"/>
    </xf>
    <xf numFmtId="0" fontId="31" fillId="2" borderId="0" xfId="3" applyFont="1">
      <alignment vertical="center"/>
    </xf>
    <xf numFmtId="1" fontId="29" fillId="12" borderId="16" xfId="4" applyNumberFormat="1" applyFont="1" applyFill="1" applyBorder="1" applyAlignment="1">
      <alignment horizontal="right" vertical="center"/>
    </xf>
    <xf numFmtId="0" fontId="29" fillId="12" borderId="0" xfId="3" applyFont="1" applyFill="1">
      <alignment vertical="center"/>
    </xf>
    <xf numFmtId="1" fontId="29" fillId="12" borderId="15" xfId="4" applyNumberFormat="1" applyFont="1" applyFill="1" applyBorder="1" applyAlignment="1">
      <alignment horizontal="right" vertical="center"/>
    </xf>
    <xf numFmtId="179" fontId="30" fillId="12" borderId="0" xfId="4" applyNumberFormat="1" applyFont="1" applyFill="1" applyAlignment="1">
      <alignment horizontal="right" vertical="center"/>
    </xf>
    <xf numFmtId="0" fontId="1" fillId="12" borderId="0" xfId="4" applyFill="1">
      <alignment vertical="center"/>
    </xf>
    <xf numFmtId="179" fontId="29" fillId="12" borderId="18" xfId="4" applyNumberFormat="1" applyFont="1" applyFill="1" applyBorder="1" applyAlignment="1">
      <alignment horizontal="right" vertical="center"/>
    </xf>
    <xf numFmtId="0" fontId="29" fillId="12" borderId="0" xfId="3" quotePrefix="1" applyFont="1" applyFill="1" applyAlignment="1">
      <alignment horizontal="right" vertical="center"/>
    </xf>
    <xf numFmtId="179" fontId="29" fillId="12" borderId="17" xfId="4" quotePrefix="1" applyNumberFormat="1" applyFont="1" applyFill="1" applyBorder="1" applyAlignment="1"/>
    <xf numFmtId="179" fontId="29" fillId="12" borderId="20" xfId="4" applyNumberFormat="1" applyFont="1" applyFill="1" applyBorder="1" applyAlignment="1">
      <alignment horizontal="right" vertical="center"/>
    </xf>
    <xf numFmtId="179" fontId="29" fillId="12" borderId="19" xfId="4" applyNumberFormat="1" applyFont="1" applyFill="1" applyBorder="1" applyAlignment="1"/>
    <xf numFmtId="179" fontId="29" fillId="12" borderId="20" xfId="4" applyNumberFormat="1" applyFont="1" applyFill="1" applyBorder="1">
      <alignment vertical="center"/>
    </xf>
    <xf numFmtId="179" fontId="29" fillId="12" borderId="22" xfId="4" applyNumberFormat="1" applyFont="1" applyFill="1" applyBorder="1" applyAlignment="1">
      <alignment horizontal="right" vertical="center"/>
    </xf>
    <xf numFmtId="179" fontId="29" fillId="12" borderId="21" xfId="4" applyNumberFormat="1" applyFont="1" applyFill="1" applyBorder="1" applyAlignment="1"/>
    <xf numFmtId="179" fontId="4" fillId="12" borderId="0" xfId="4" applyNumberFormat="1" applyFont="1" applyFill="1">
      <alignment vertical="center"/>
    </xf>
    <xf numFmtId="0" fontId="29" fillId="12" borderId="0" xfId="3" applyFont="1" applyFill="1" applyAlignment="1">
      <alignment horizontal="right" vertical="center"/>
    </xf>
    <xf numFmtId="0" fontId="4" fillId="12" borderId="0" xfId="4" applyFont="1" applyFill="1">
      <alignment vertical="center"/>
    </xf>
    <xf numFmtId="179" fontId="4" fillId="12" borderId="0" xfId="4" applyNumberFormat="1" applyFont="1" applyFill="1" applyAlignment="1">
      <alignment horizontal="right" vertical="center"/>
    </xf>
    <xf numFmtId="2" fontId="4" fillId="12" borderId="0" xfId="4" applyNumberFormat="1" applyFont="1" applyFill="1" applyAlignment="1">
      <alignment horizontal="right" vertical="center"/>
    </xf>
    <xf numFmtId="0" fontId="29" fillId="12" borderId="0" xfId="4" applyFont="1" applyFill="1" applyAlignment="1">
      <alignment horizontal="right" vertical="center"/>
    </xf>
    <xf numFmtId="0" fontId="25" fillId="12" borderId="0" xfId="4" applyFont="1" applyFill="1">
      <alignment vertical="center"/>
    </xf>
    <xf numFmtId="181" fontId="5" fillId="11" borderId="1" xfId="2" applyNumberFormat="1" applyAlignment="1" applyProtection="1">
      <alignment vertical="center" wrapText="1"/>
    </xf>
    <xf numFmtId="0" fontId="36" fillId="12" borderId="0" xfId="4" applyFont="1" applyFill="1" applyAlignment="1">
      <alignment horizontal="right" vertical="center"/>
    </xf>
    <xf numFmtId="0" fontId="37" fillId="12" borderId="0" xfId="3" applyFont="1" applyFill="1">
      <alignment vertical="center"/>
    </xf>
    <xf numFmtId="0" fontId="7" fillId="12" borderId="0" xfId="3" applyFont="1" applyFill="1">
      <alignment vertical="center"/>
    </xf>
    <xf numFmtId="0" fontId="13" fillId="12" borderId="0" xfId="4" applyFont="1" applyFill="1">
      <alignment vertical="center"/>
    </xf>
    <xf numFmtId="164" fontId="1" fillId="12" borderId="0" xfId="4" applyNumberFormat="1" applyFill="1">
      <alignment vertical="center"/>
    </xf>
    <xf numFmtId="0" fontId="7" fillId="12" borderId="0" xfId="3" quotePrefix="1" applyFont="1" applyFill="1" applyAlignment="1">
      <alignment horizontal="right" vertical="center"/>
    </xf>
    <xf numFmtId="0" fontId="36" fillId="12" borderId="0" xfId="4" applyFont="1" applyFill="1" applyAlignment="1">
      <alignment horizontal="right" vertical="top"/>
    </xf>
    <xf numFmtId="0" fontId="7" fillId="12" borderId="0" xfId="3" applyFont="1" applyFill="1" applyAlignment="1">
      <alignment vertical="top"/>
    </xf>
    <xf numFmtId="0" fontId="37" fillId="12" borderId="0" xfId="3" applyFont="1" applyFill="1" applyAlignment="1">
      <alignment vertical="top"/>
    </xf>
    <xf numFmtId="0" fontId="13" fillId="12" borderId="0" xfId="4" applyFont="1" applyFill="1" applyAlignment="1">
      <alignment vertical="top"/>
    </xf>
    <xf numFmtId="164" fontId="1" fillId="12" borderId="0" xfId="4" applyNumberFormat="1" applyFill="1" applyAlignment="1">
      <alignment vertical="top"/>
    </xf>
    <xf numFmtId="0" fontId="1" fillId="12" borderId="0" xfId="4" applyFill="1" applyAlignment="1">
      <alignment vertical="top"/>
    </xf>
    <xf numFmtId="0" fontId="7" fillId="12" borderId="0" xfId="3" quotePrefix="1" applyFont="1" applyFill="1" applyAlignment="1">
      <alignment horizontal="right" vertical="top"/>
    </xf>
    <xf numFmtId="0" fontId="35" fillId="2" borderId="0" xfId="3" applyFont="1" applyAlignment="1">
      <alignment vertical="top" wrapText="1"/>
    </xf>
    <xf numFmtId="0" fontId="27" fillId="2" borderId="0" xfId="3" applyFont="1" applyAlignment="1">
      <alignment vertical="center" wrapText="1"/>
    </xf>
    <xf numFmtId="0" fontId="35" fillId="2" borderId="0" xfId="3" applyFont="1" applyAlignment="1">
      <alignment vertical="top"/>
    </xf>
    <xf numFmtId="165" fontId="3" fillId="2" borderId="0" xfId="3" applyNumberFormat="1" applyFont="1">
      <alignment vertical="center"/>
    </xf>
    <xf numFmtId="0" fontId="3" fillId="7" borderId="0" xfId="4" applyFont="1" applyFill="1">
      <alignment vertical="center"/>
    </xf>
    <xf numFmtId="1" fontId="3" fillId="2" borderId="0" xfId="3" applyNumberFormat="1" applyFont="1">
      <alignment vertical="center"/>
    </xf>
    <xf numFmtId="181" fontId="5" fillId="11" borderId="1" xfId="2" applyNumberFormat="1" applyAlignment="1">
      <alignment vertical="center" wrapText="1"/>
      <protection locked="0"/>
    </xf>
    <xf numFmtId="0" fontId="3" fillId="2" borderId="0" xfId="0" applyFont="1" applyAlignment="1">
      <alignment vertical="top" wrapText="1"/>
    </xf>
    <xf numFmtId="0" fontId="26" fillId="2" borderId="0" xfId="0" applyFont="1" applyAlignment="1">
      <alignment vertical="top" wrapText="1"/>
    </xf>
    <xf numFmtId="0" fontId="27" fillId="2" borderId="0" xfId="3" applyFont="1" applyAlignment="1">
      <alignment vertical="top" wrapText="1"/>
    </xf>
    <xf numFmtId="0" fontId="11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textRotation="90" wrapText="1"/>
    </xf>
    <xf numFmtId="0" fontId="11" fillId="0" borderId="1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textRotation="90"/>
    </xf>
    <xf numFmtId="0" fontId="8" fillId="0" borderId="10" xfId="0" applyFont="1" applyFill="1" applyBorder="1" applyAlignment="1">
      <alignment horizontal="right" textRotation="90" wrapText="1"/>
    </xf>
    <xf numFmtId="0" fontId="8" fillId="0" borderId="6" xfId="0" applyFont="1" applyFill="1" applyBorder="1" applyAlignment="1">
      <alignment horizontal="center" textRotation="90" wrapText="1"/>
    </xf>
    <xf numFmtId="0" fontId="8" fillId="0" borderId="6" xfId="0" applyFont="1" applyFill="1" applyBorder="1" applyAlignment="1">
      <alignment horizontal="center" textRotation="90"/>
    </xf>
    <xf numFmtId="0" fontId="0" fillId="0" borderId="6" xfId="0" applyFill="1" applyBorder="1" applyAlignment="1">
      <alignment horizontal="center" vertical="center"/>
    </xf>
    <xf numFmtId="3" fontId="29" fillId="13" borderId="0" xfId="0" applyNumberFormat="1" applyFont="1" applyFill="1" applyAlignment="1">
      <alignment textRotation="90" wrapText="1"/>
    </xf>
    <xf numFmtId="3" fontId="29" fillId="13" borderId="0" xfId="0" applyNumberFormat="1" applyFont="1" applyFill="1" applyAlignment="1">
      <alignment textRotation="90"/>
    </xf>
    <xf numFmtId="0" fontId="29" fillId="14" borderId="0" xfId="0" applyFont="1" applyFill="1" applyAlignment="1">
      <alignment textRotation="90" wrapText="1"/>
    </xf>
    <xf numFmtId="0" fontId="29" fillId="14" borderId="0" xfId="0" applyFont="1" applyFill="1" applyAlignment="1">
      <alignment textRotation="90"/>
    </xf>
    <xf numFmtId="0" fontId="29" fillId="13" borderId="0" xfId="0" applyFont="1" applyFill="1" applyAlignment="1">
      <alignment textRotation="90" wrapText="1"/>
    </xf>
    <xf numFmtId="0" fontId="29" fillId="13" borderId="0" xfId="0" applyFont="1" applyFill="1" applyAlignment="1">
      <alignment textRotation="90"/>
    </xf>
    <xf numFmtId="0" fontId="3" fillId="2" borderId="0" xfId="3" applyFont="1" applyAlignment="1">
      <alignment vertical="top" wrapText="1"/>
    </xf>
    <xf numFmtId="49" fontId="38" fillId="2" borderId="0" xfId="0" applyNumberFormat="1" applyFont="1" applyAlignment="1" applyProtection="1">
      <alignment horizontal="center" vertical="center"/>
      <protection locked="0"/>
    </xf>
    <xf numFmtId="0" fontId="39" fillId="10" borderId="0" xfId="0" applyFont="1" applyFill="1" applyAlignment="1">
      <alignment horizontal="center" vertical="center"/>
    </xf>
  </cellXfs>
  <cellStyles count="6">
    <cellStyle name="Prozent" xfId="5" builtinId="5"/>
    <cellStyle name="Standard" xfId="0" builtinId="0"/>
    <cellStyle name="Standard 2" xfId="4" xr:uid="{13255221-B737-4E82-BE47-E618F5E49211}"/>
    <cellStyle name="vT_gelb" xfId="1" xr:uid="{00000000-0005-0000-0000-000001000000}"/>
    <cellStyle name="vT_gelb_8" xfId="2" xr:uid="{00000000-0005-0000-0000-000002000000}"/>
    <cellStyle name="vT_grau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6699"/>
      <color rgb="FFFFFF9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72428</xdr:rowOff>
    </xdr:from>
    <xdr:to>
      <xdr:col>1</xdr:col>
      <xdr:colOff>0</xdr:colOff>
      <xdr:row>0</xdr:row>
      <xdr:rowOff>226337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4CBFE4-D950-41EB-B96F-A0D804471690}"/>
            </a:ext>
          </a:extLst>
        </xdr:cNvPr>
        <xdr:cNvSpPr>
          <a:spLocks noChangeArrowheads="1"/>
        </xdr:cNvSpPr>
      </xdr:nvSpPr>
      <xdr:spPr bwMode="auto">
        <a:xfrm>
          <a:off x="179614" y="72428"/>
          <a:ext cx="0" cy="94038"/>
        </a:xfrm>
        <a:prstGeom prst="rightArrow">
          <a:avLst>
            <a:gd name="adj1" fmla="val 37500"/>
            <a:gd name="adj2" fmla="val -2147483648"/>
          </a:avLst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72428</xdr:rowOff>
    </xdr:from>
    <xdr:to>
      <xdr:col>0</xdr:col>
      <xdr:colOff>0</xdr:colOff>
      <xdr:row>0</xdr:row>
      <xdr:rowOff>226337</xdr:rowOff>
    </xdr:to>
    <xdr:sp macro="" textlink="">
      <xdr:nvSpPr>
        <xdr:cNvPr id="4102" name="AutoShape 1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>
          <a:spLocks noChangeArrowheads="1"/>
        </xdr:cNvSpPr>
      </xdr:nvSpPr>
      <xdr:spPr bwMode="auto">
        <a:xfrm>
          <a:off x="0" y="72428"/>
          <a:ext cx="0" cy="117695"/>
        </a:xfrm>
        <a:prstGeom prst="rightArrow">
          <a:avLst>
            <a:gd name="adj1" fmla="val 37500"/>
            <a:gd name="adj2" fmla="val -2147483648"/>
          </a:avLst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3F9B2-4205-4E57-84D7-4033411086B8}">
  <sheetPr codeName="Tabelle21">
    <pageSetUpPr autoPageBreaks="0" fitToPage="1"/>
  </sheetPr>
  <dimension ref="A1:AF48"/>
  <sheetViews>
    <sheetView showGridLines="0" showRowColHeaders="0" tabSelected="1" zoomScaleNormal="100" workbookViewId="0">
      <selection activeCell="S30" sqref="S30"/>
    </sheetView>
  </sheetViews>
  <sheetFormatPr baseColWidth="10" defaultColWidth="12.4140625" defaultRowHeight="11.6" x14ac:dyDescent="0.3"/>
  <cols>
    <col min="1" max="1" width="5.58203125" style="123" customWidth="1"/>
    <col min="2" max="2" width="1.4140625" style="123" customWidth="1"/>
    <col min="3" max="3" width="7.33203125" style="123" hidden="1" customWidth="1"/>
    <col min="4" max="4" width="5.58203125" style="123" hidden="1" customWidth="1"/>
    <col min="5" max="5" width="8.58203125" style="123" hidden="1" customWidth="1"/>
    <col min="6" max="6" width="5.58203125" style="123" hidden="1" customWidth="1"/>
    <col min="7" max="7" width="8.58203125" style="123" hidden="1" customWidth="1"/>
    <col min="8" max="8" width="5.58203125" style="123" hidden="1" customWidth="1"/>
    <col min="9" max="9" width="8.58203125" style="123" hidden="1" customWidth="1"/>
    <col min="10" max="10" width="5.58203125" style="123" hidden="1" customWidth="1"/>
    <col min="11" max="11" width="8.58203125" style="123" customWidth="1"/>
    <col min="12" max="12" width="5.58203125" style="123" customWidth="1"/>
    <col min="13" max="13" width="8.58203125" style="123" customWidth="1"/>
    <col min="14" max="14" width="5.58203125" style="123" customWidth="1"/>
    <col min="15" max="15" width="8.58203125" style="123" customWidth="1"/>
    <col min="16" max="16" width="5.58203125" style="123" customWidth="1"/>
    <col min="17" max="17" width="8.58203125" style="123" customWidth="1"/>
    <col min="18" max="18" width="5.58203125" style="123" customWidth="1"/>
    <col min="19" max="19" width="8.58203125" style="123" customWidth="1"/>
    <col min="20" max="20" width="5.58203125" style="123" customWidth="1"/>
    <col min="21" max="21" width="8.58203125" style="123" customWidth="1"/>
    <col min="22" max="22" width="5.58203125" style="123" customWidth="1"/>
    <col min="23" max="23" width="8.58203125" style="123" customWidth="1"/>
    <col min="24" max="24" width="5.58203125" style="123" customWidth="1"/>
    <col min="25" max="25" width="8.58203125" style="123" customWidth="1"/>
    <col min="26" max="26" width="5.58203125" style="123" customWidth="1"/>
    <col min="27" max="27" width="8.58203125" style="123" customWidth="1"/>
    <col min="28" max="28" width="5.58203125" style="123" customWidth="1"/>
    <col min="29" max="29" width="8.58203125" style="123" customWidth="1"/>
    <col min="30" max="30" width="4.58203125" style="123" customWidth="1"/>
    <col min="31" max="32" width="0" style="123" hidden="1" customWidth="1"/>
    <col min="33" max="16384" width="12.4140625" style="123"/>
  </cols>
  <sheetData>
    <row r="1" spans="1:32" ht="15" customHeight="1" x14ac:dyDescent="0.3">
      <c r="AE1" s="124">
        <v>15</v>
      </c>
      <c r="AF1" s="124" t="s">
        <v>271</v>
      </c>
    </row>
    <row r="2" spans="1:32" ht="15" customHeight="1" x14ac:dyDescent="0.3">
      <c r="A2" s="237"/>
      <c r="B2" s="238" t="str">
        <f>xx!$D$226</f>
        <v>F3: Beenden</v>
      </c>
      <c r="D2" s="237"/>
      <c r="F2" s="237"/>
      <c r="H2" s="237"/>
      <c r="I2" s="237"/>
      <c r="J2" s="237"/>
      <c r="AE2" s="177">
        <v>15</v>
      </c>
    </row>
    <row r="3" spans="1:32" ht="15" customHeight="1" x14ac:dyDescent="0.3">
      <c r="O3" s="32"/>
      <c r="AE3" s="177">
        <v>15</v>
      </c>
    </row>
    <row r="4" spans="1:32" ht="14.15" hidden="1" customHeight="1" x14ac:dyDescent="0.3">
      <c r="A4" s="239"/>
      <c r="B4" s="240"/>
      <c r="C4" s="241" t="s">
        <v>433</v>
      </c>
      <c r="D4" s="239"/>
      <c r="E4" s="241" t="s">
        <v>434</v>
      </c>
      <c r="F4" s="239"/>
      <c r="G4" s="241" t="s">
        <v>292</v>
      </c>
      <c r="H4" s="239" t="s">
        <v>293</v>
      </c>
      <c r="I4" s="241" t="s">
        <v>294</v>
      </c>
      <c r="J4" s="239" t="s">
        <v>295</v>
      </c>
      <c r="K4" s="241" t="s">
        <v>296</v>
      </c>
      <c r="L4" s="239" t="s">
        <v>297</v>
      </c>
      <c r="M4" s="241" t="s">
        <v>298</v>
      </c>
      <c r="N4" s="239" t="s">
        <v>329</v>
      </c>
      <c r="O4" s="241" t="s">
        <v>299</v>
      </c>
      <c r="P4" s="239" t="s">
        <v>300</v>
      </c>
      <c r="Q4" s="241" t="s">
        <v>301</v>
      </c>
      <c r="R4" s="239" t="s">
        <v>302</v>
      </c>
      <c r="S4" s="241" t="s">
        <v>303</v>
      </c>
      <c r="T4" s="239" t="s">
        <v>304</v>
      </c>
      <c r="U4" s="241" t="s">
        <v>305</v>
      </c>
      <c r="V4" s="239" t="s">
        <v>306</v>
      </c>
      <c r="W4" s="241" t="s">
        <v>307</v>
      </c>
      <c r="X4" s="239" t="s">
        <v>308</v>
      </c>
      <c r="Y4" s="241" t="s">
        <v>435</v>
      </c>
      <c r="Z4" s="239"/>
      <c r="AA4" s="241" t="s">
        <v>436</v>
      </c>
      <c r="AB4" s="239"/>
      <c r="AC4" s="241" t="s">
        <v>437</v>
      </c>
      <c r="AD4" s="239"/>
    </row>
    <row r="5" spans="1:32" ht="14.15" hidden="1" customHeight="1" x14ac:dyDescent="0.3">
      <c r="A5" s="242"/>
      <c r="B5" s="243"/>
      <c r="C5" s="242" t="s">
        <v>309</v>
      </c>
      <c r="D5" s="242"/>
      <c r="E5" s="242"/>
      <c r="F5" s="242"/>
      <c r="G5" s="242" t="s">
        <v>309</v>
      </c>
      <c r="H5" s="242" t="s">
        <v>310</v>
      </c>
      <c r="I5" s="242" t="s">
        <v>309</v>
      </c>
      <c r="J5" s="242" t="s">
        <v>310</v>
      </c>
      <c r="K5" s="242" t="s">
        <v>309</v>
      </c>
      <c r="L5" s="242" t="s">
        <v>310</v>
      </c>
      <c r="M5" s="242" t="s">
        <v>309</v>
      </c>
      <c r="N5" s="242" t="s">
        <v>310</v>
      </c>
      <c r="O5" s="242" t="s">
        <v>309</v>
      </c>
      <c r="P5" s="242" t="s">
        <v>310</v>
      </c>
      <c r="Q5" s="242" t="s">
        <v>309</v>
      </c>
      <c r="R5" s="242" t="s">
        <v>310</v>
      </c>
      <c r="S5" s="242" t="s">
        <v>309</v>
      </c>
      <c r="T5" s="242" t="s">
        <v>310</v>
      </c>
      <c r="U5" s="242" t="s">
        <v>309</v>
      </c>
      <c r="V5" s="242" t="s">
        <v>310</v>
      </c>
      <c r="W5" s="242" t="s">
        <v>309</v>
      </c>
      <c r="X5" s="242" t="s">
        <v>310</v>
      </c>
      <c r="Y5" s="242"/>
      <c r="Z5" s="242"/>
      <c r="AA5" s="242"/>
    </row>
    <row r="6" spans="1:32" hidden="1" x14ac:dyDescent="0.25">
      <c r="A6" s="244" t="s">
        <v>312</v>
      </c>
      <c r="B6" s="245" t="s">
        <v>313</v>
      </c>
      <c r="C6" s="246">
        <v>-4.0000000000000002E-4</v>
      </c>
      <c r="D6" s="244" t="s">
        <v>311</v>
      </c>
      <c r="E6" s="246" t="s">
        <v>312</v>
      </c>
      <c r="F6" s="244" t="s">
        <v>313</v>
      </c>
      <c r="G6" s="246">
        <v>-4.0000000000000002E-4</v>
      </c>
      <c r="H6" s="244">
        <v>9.5194299999999998</v>
      </c>
      <c r="I6" s="246">
        <v>-4.0000000000000002E-4</v>
      </c>
      <c r="J6" s="244">
        <v>9.5194299999999998</v>
      </c>
      <c r="K6" s="246"/>
      <c r="L6" s="244"/>
      <c r="M6" s="246"/>
      <c r="N6" s="244"/>
      <c r="O6" s="246"/>
      <c r="P6" s="244"/>
      <c r="Q6" s="246"/>
      <c r="R6" s="244"/>
      <c r="S6" s="246"/>
      <c r="T6" s="244"/>
      <c r="U6" s="246"/>
      <c r="V6" s="244"/>
      <c r="W6" s="246"/>
      <c r="X6" s="244"/>
      <c r="Y6" s="246"/>
      <c r="Z6" s="244"/>
      <c r="AA6" s="246"/>
    </row>
    <row r="7" spans="1:32" hidden="1" x14ac:dyDescent="0.25">
      <c r="A7" s="247"/>
      <c r="B7" s="245" t="s">
        <v>315</v>
      </c>
      <c r="C7" s="248">
        <v>3.4229999999999997E-2</v>
      </c>
      <c r="D7" s="247" t="s">
        <v>314</v>
      </c>
      <c r="E7" s="248"/>
      <c r="F7" s="247" t="s">
        <v>315</v>
      </c>
      <c r="G7" s="248">
        <v>3.4229999999999997E-2</v>
      </c>
      <c r="H7" s="247">
        <v>9.5853999999999999</v>
      </c>
      <c r="I7" s="248">
        <v>3.4229999999999997E-2</v>
      </c>
      <c r="J7" s="247">
        <v>9.5853999999999999</v>
      </c>
      <c r="K7" s="248"/>
      <c r="L7" s="247"/>
      <c r="M7" s="248"/>
      <c r="N7" s="247"/>
      <c r="O7" s="248"/>
      <c r="P7" s="247"/>
      <c r="Q7" s="248"/>
      <c r="R7" s="247"/>
      <c r="S7" s="248"/>
      <c r="T7" s="247"/>
      <c r="U7" s="248"/>
      <c r="V7" s="247"/>
      <c r="W7" s="248"/>
      <c r="X7" s="247"/>
      <c r="Y7" s="248"/>
      <c r="Z7" s="247"/>
      <c r="AA7" s="248"/>
    </row>
    <row r="8" spans="1:32" hidden="1" x14ac:dyDescent="0.25">
      <c r="A8" s="249"/>
      <c r="B8" s="245" t="s">
        <v>316</v>
      </c>
      <c r="C8" s="248">
        <v>4.4519999999999997E-2</v>
      </c>
      <c r="D8" s="249"/>
      <c r="E8" s="248"/>
      <c r="F8" s="249" t="s">
        <v>316</v>
      </c>
      <c r="G8" s="248">
        <v>4.4519999999999997E-2</v>
      </c>
      <c r="H8" s="249">
        <v>12.610340000000001</v>
      </c>
      <c r="I8" s="248">
        <v>4.4519999999999997E-2</v>
      </c>
      <c r="J8" s="249">
        <v>12.610340000000001</v>
      </c>
      <c r="K8" s="248"/>
      <c r="L8" s="249"/>
      <c r="M8" s="248"/>
      <c r="N8" s="249"/>
      <c r="O8" s="248"/>
      <c r="P8" s="249"/>
      <c r="Q8" s="248"/>
      <c r="R8" s="249"/>
      <c r="S8" s="248"/>
      <c r="T8" s="249"/>
      <c r="U8" s="248"/>
      <c r="V8" s="249"/>
      <c r="W8" s="248"/>
      <c r="X8" s="249"/>
      <c r="Y8" s="248"/>
      <c r="Z8" s="249"/>
      <c r="AA8" s="248"/>
    </row>
    <row r="9" spans="1:32" hidden="1" x14ac:dyDescent="0.25">
      <c r="A9" s="247"/>
      <c r="B9" s="245" t="s">
        <v>317</v>
      </c>
      <c r="C9" s="248">
        <v>5.2420000000000001E-2</v>
      </c>
      <c r="D9" s="247"/>
      <c r="E9" s="248"/>
      <c r="F9" s="247" t="s">
        <v>317</v>
      </c>
      <c r="G9" s="248">
        <v>5.2420000000000001E-2</v>
      </c>
      <c r="H9" s="247">
        <v>16.64845</v>
      </c>
      <c r="I9" s="248">
        <v>5.2420000000000001E-2</v>
      </c>
      <c r="J9" s="247">
        <v>16.64845</v>
      </c>
      <c r="K9" s="248"/>
      <c r="L9" s="247"/>
      <c r="M9" s="248"/>
      <c r="N9" s="247"/>
      <c r="O9" s="248"/>
      <c r="P9" s="247"/>
      <c r="Q9" s="248"/>
      <c r="R9" s="247"/>
      <c r="S9" s="248"/>
      <c r="T9" s="247"/>
      <c r="U9" s="248"/>
      <c r="V9" s="247"/>
      <c r="W9" s="248"/>
      <c r="X9" s="247"/>
      <c r="Y9" s="248"/>
      <c r="Z9" s="247"/>
      <c r="AA9" s="248"/>
    </row>
    <row r="10" spans="1:32" hidden="1" x14ac:dyDescent="0.25">
      <c r="A10" s="250"/>
      <c r="B10" s="245" t="s">
        <v>318</v>
      </c>
      <c r="C10" s="251">
        <v>0.10111000000000001</v>
      </c>
      <c r="D10" s="250"/>
      <c r="E10" s="251"/>
      <c r="F10" s="250" t="s">
        <v>318</v>
      </c>
      <c r="G10" s="251">
        <v>0.10111000000000001</v>
      </c>
      <c r="H10" s="250">
        <v>20.781189999999999</v>
      </c>
      <c r="I10" s="251">
        <v>0.10111000000000001</v>
      </c>
      <c r="J10" s="250">
        <v>20.781189999999999</v>
      </c>
      <c r="K10" s="251"/>
      <c r="L10" s="250"/>
      <c r="M10" s="251"/>
      <c r="N10" s="250"/>
      <c r="O10" s="251"/>
      <c r="P10" s="250"/>
      <c r="Q10" s="251"/>
      <c r="R10" s="250"/>
      <c r="S10" s="251"/>
      <c r="T10" s="250"/>
      <c r="U10" s="251"/>
      <c r="V10" s="250"/>
      <c r="W10" s="251"/>
      <c r="X10" s="250"/>
      <c r="Y10" s="251"/>
      <c r="Z10" s="250"/>
      <c r="AA10" s="251"/>
    </row>
    <row r="11" spans="1:32" ht="6" hidden="1" customHeight="1" x14ac:dyDescent="0.3">
      <c r="A11" s="252"/>
      <c r="B11" s="253"/>
      <c r="C11" s="254"/>
      <c r="D11" s="252"/>
      <c r="E11" s="254"/>
      <c r="F11" s="252"/>
      <c r="G11" s="254"/>
      <c r="H11" s="252"/>
      <c r="I11" s="254"/>
      <c r="J11" s="252"/>
      <c r="K11" s="254"/>
      <c r="L11" s="252"/>
      <c r="M11" s="254"/>
      <c r="N11" s="252"/>
      <c r="O11" s="254"/>
      <c r="P11" s="252"/>
      <c r="Q11" s="254"/>
      <c r="R11" s="252"/>
      <c r="S11" s="254"/>
      <c r="T11" s="252"/>
      <c r="U11" s="254"/>
      <c r="V11" s="252"/>
      <c r="W11" s="254"/>
      <c r="X11" s="252"/>
      <c r="Y11" s="254"/>
      <c r="Z11" s="252"/>
      <c r="AA11" s="254"/>
    </row>
    <row r="12" spans="1:32" hidden="1" x14ac:dyDescent="0.25">
      <c r="A12" s="244" t="s">
        <v>319</v>
      </c>
      <c r="B12" s="245" t="s">
        <v>313</v>
      </c>
      <c r="C12" s="246">
        <v>3.678E-2</v>
      </c>
      <c r="D12" s="244"/>
      <c r="E12" s="246" t="s">
        <v>319</v>
      </c>
      <c r="F12" s="244" t="s">
        <v>313</v>
      </c>
      <c r="G12" s="246">
        <v>3.678E-2</v>
      </c>
      <c r="H12" s="244">
        <v>2.78844</v>
      </c>
      <c r="I12" s="246">
        <v>3.678E-2</v>
      </c>
      <c r="J12" s="244">
        <v>2.78844</v>
      </c>
      <c r="K12" s="246"/>
      <c r="L12" s="244"/>
      <c r="M12" s="246"/>
      <c r="N12" s="244"/>
      <c r="O12" s="246"/>
      <c r="P12" s="244"/>
      <c r="Q12" s="246"/>
      <c r="R12" s="244"/>
      <c r="S12" s="246"/>
      <c r="T12" s="244"/>
      <c r="U12" s="246"/>
      <c r="V12" s="244"/>
      <c r="W12" s="246"/>
      <c r="X12" s="244"/>
      <c r="Y12" s="246"/>
      <c r="Z12" s="244"/>
      <c r="AA12" s="246"/>
    </row>
    <row r="13" spans="1:32" hidden="1" x14ac:dyDescent="0.25">
      <c r="A13" s="247"/>
      <c r="B13" s="245" t="s">
        <v>315</v>
      </c>
      <c r="C13" s="248">
        <v>5.2240000000000002E-2</v>
      </c>
      <c r="D13" s="247"/>
      <c r="E13" s="248"/>
      <c r="F13" s="247" t="s">
        <v>315</v>
      </c>
      <c r="G13" s="248">
        <v>5.2240000000000002E-2</v>
      </c>
      <c r="H13" s="247">
        <v>5.3629300000000004</v>
      </c>
      <c r="I13" s="248">
        <v>5.2240000000000002E-2</v>
      </c>
      <c r="J13" s="247">
        <v>5.3629300000000004</v>
      </c>
      <c r="K13" s="248"/>
      <c r="L13" s="247"/>
      <c r="M13" s="248"/>
      <c r="N13" s="247"/>
      <c r="O13" s="248"/>
      <c r="P13" s="247"/>
      <c r="Q13" s="248"/>
      <c r="R13" s="247"/>
      <c r="S13" s="248"/>
      <c r="T13" s="247"/>
      <c r="U13" s="248"/>
      <c r="V13" s="247"/>
      <c r="W13" s="248"/>
      <c r="X13" s="247"/>
      <c r="Y13" s="248"/>
      <c r="Z13" s="247"/>
      <c r="AA13" s="248"/>
    </row>
    <row r="14" spans="1:32" hidden="1" x14ac:dyDescent="0.25">
      <c r="A14" s="249"/>
      <c r="B14" s="245" t="s">
        <v>316</v>
      </c>
      <c r="C14" s="248">
        <v>4.8989999999999999E-2</v>
      </c>
      <c r="D14" s="249"/>
      <c r="E14" s="248"/>
      <c r="F14" s="249" t="s">
        <v>316</v>
      </c>
      <c r="G14" s="248">
        <v>4.8989999999999999E-2</v>
      </c>
      <c r="H14" s="249">
        <v>8.8660200000000007</v>
      </c>
      <c r="I14" s="248">
        <v>4.8989999999999999E-2</v>
      </c>
      <c r="J14" s="249">
        <v>8.8660200000000007</v>
      </c>
      <c r="K14" s="248"/>
      <c r="L14" s="249"/>
      <c r="M14" s="248"/>
      <c r="N14" s="249"/>
      <c r="O14" s="248"/>
      <c r="P14" s="249"/>
      <c r="Q14" s="248"/>
      <c r="R14" s="249"/>
      <c r="S14" s="248"/>
      <c r="T14" s="249"/>
      <c r="U14" s="248"/>
      <c r="V14" s="249"/>
      <c r="W14" s="248"/>
      <c r="X14" s="249"/>
      <c r="Y14" s="248"/>
      <c r="Z14" s="249"/>
      <c r="AA14" s="248"/>
    </row>
    <row r="15" spans="1:32" hidden="1" x14ac:dyDescent="0.25">
      <c r="A15" s="247"/>
      <c r="B15" s="245" t="s">
        <v>317</v>
      </c>
      <c r="C15" s="248">
        <v>8.1309999999999993E-2</v>
      </c>
      <c r="D15" s="247"/>
      <c r="E15" s="248"/>
      <c r="F15" s="247" t="s">
        <v>317</v>
      </c>
      <c r="G15" s="248">
        <v>8.1309999999999993E-2</v>
      </c>
      <c r="H15" s="247">
        <v>7.1010999999999997</v>
      </c>
      <c r="I15" s="248">
        <v>8.1309999999999993E-2</v>
      </c>
      <c r="J15" s="247">
        <v>7.1010999999999997</v>
      </c>
      <c r="K15" s="248"/>
      <c r="L15" s="247"/>
      <c r="M15" s="248"/>
      <c r="N15" s="247"/>
      <c r="O15" s="248"/>
      <c r="P15" s="247"/>
      <c r="Q15" s="248"/>
      <c r="R15" s="247"/>
      <c r="S15" s="248"/>
      <c r="T15" s="247"/>
      <c r="U15" s="248"/>
      <c r="V15" s="247"/>
      <c r="W15" s="248"/>
      <c r="X15" s="247"/>
      <c r="Y15" s="248"/>
      <c r="Z15" s="247"/>
      <c r="AA15" s="248"/>
    </row>
    <row r="16" spans="1:32" hidden="1" x14ac:dyDescent="0.25">
      <c r="A16" s="250"/>
      <c r="B16" s="245" t="s">
        <v>318</v>
      </c>
      <c r="C16" s="251">
        <v>6.6210000000000005E-2</v>
      </c>
      <c r="D16" s="250"/>
      <c r="E16" s="251"/>
      <c r="F16" s="250" t="s">
        <v>318</v>
      </c>
      <c r="G16" s="251">
        <v>6.6210000000000005E-2</v>
      </c>
      <c r="H16" s="250">
        <v>16.747820000000001</v>
      </c>
      <c r="I16" s="251">
        <v>6.6210000000000005E-2</v>
      </c>
      <c r="J16" s="250">
        <v>16.747820000000001</v>
      </c>
      <c r="K16" s="251"/>
      <c r="L16" s="250"/>
      <c r="M16" s="251"/>
      <c r="N16" s="250"/>
      <c r="O16" s="251"/>
      <c r="P16" s="250"/>
      <c r="Q16" s="251"/>
      <c r="R16" s="250"/>
      <c r="S16" s="251"/>
      <c r="T16" s="250"/>
      <c r="U16" s="251"/>
      <c r="V16" s="250"/>
      <c r="W16" s="251"/>
      <c r="X16" s="250"/>
      <c r="Y16" s="251"/>
      <c r="Z16" s="250"/>
      <c r="AA16" s="251"/>
    </row>
    <row r="17" spans="1:31" ht="6" hidden="1" customHeight="1" x14ac:dyDescent="0.3">
      <c r="A17" s="252"/>
      <c r="B17" s="253"/>
      <c r="C17" s="254"/>
      <c r="D17" s="252"/>
      <c r="E17" s="254"/>
      <c r="F17" s="252"/>
      <c r="G17" s="254"/>
      <c r="H17" s="252"/>
      <c r="I17" s="254"/>
      <c r="J17" s="252"/>
      <c r="K17" s="254"/>
      <c r="L17" s="252"/>
      <c r="M17" s="254"/>
      <c r="N17" s="252"/>
      <c r="O17" s="254"/>
      <c r="P17" s="252"/>
      <c r="Q17" s="254"/>
      <c r="R17" s="252"/>
      <c r="S17" s="254"/>
      <c r="T17" s="252"/>
      <c r="U17" s="254"/>
      <c r="V17" s="252"/>
      <c r="W17" s="254"/>
      <c r="X17" s="252"/>
      <c r="Y17" s="254"/>
      <c r="Z17" s="252"/>
      <c r="AA17" s="254"/>
    </row>
    <row r="18" spans="1:31" hidden="1" x14ac:dyDescent="0.25">
      <c r="A18" s="244" t="s">
        <v>320</v>
      </c>
      <c r="B18" s="245" t="s">
        <v>313</v>
      </c>
      <c r="C18" s="246">
        <v>0.13353999999999999</v>
      </c>
      <c r="D18" s="244"/>
      <c r="E18" s="246" t="s">
        <v>320</v>
      </c>
      <c r="F18" s="244" t="s">
        <v>313</v>
      </c>
      <c r="G18" s="246">
        <v>0.13353999999999999</v>
      </c>
      <c r="H18" s="244">
        <v>-4.9941300000000002</v>
      </c>
      <c r="I18" s="246">
        <v>0.13353999999999999</v>
      </c>
      <c r="J18" s="244">
        <v>-4.9941300000000002</v>
      </c>
      <c r="K18" s="246"/>
      <c r="L18" s="244"/>
      <c r="M18" s="246"/>
      <c r="N18" s="244"/>
      <c r="O18" s="246"/>
      <c r="P18" s="244"/>
      <c r="Q18" s="246"/>
      <c r="R18" s="244"/>
      <c r="S18" s="246"/>
      <c r="T18" s="244"/>
      <c r="U18" s="246"/>
      <c r="V18" s="244"/>
      <c r="W18" s="246"/>
      <c r="X18" s="244"/>
      <c r="Y18" s="246"/>
      <c r="Z18" s="244"/>
      <c r="AA18" s="246"/>
    </row>
    <row r="19" spans="1:31" hidden="1" x14ac:dyDescent="0.25">
      <c r="A19" s="247"/>
      <c r="B19" s="245" t="s">
        <v>315</v>
      </c>
      <c r="C19" s="248">
        <v>9.4619999999999996E-2</v>
      </c>
      <c r="D19" s="247"/>
      <c r="E19" s="248"/>
      <c r="F19" s="247" t="s">
        <v>315</v>
      </c>
      <c r="G19" s="248">
        <v>9.4619999999999996E-2</v>
      </c>
      <c r="H19" s="247">
        <v>2.8594400000000002</v>
      </c>
      <c r="I19" s="248">
        <v>9.4619999999999996E-2</v>
      </c>
      <c r="J19" s="247">
        <v>2.8594400000000002</v>
      </c>
      <c r="K19" s="248"/>
      <c r="L19" s="247"/>
      <c r="M19" s="248"/>
      <c r="N19" s="247"/>
      <c r="O19" s="248"/>
      <c r="P19" s="247"/>
      <c r="Q19" s="248"/>
      <c r="R19" s="247"/>
      <c r="S19" s="248"/>
      <c r="T19" s="247"/>
      <c r="U19" s="248"/>
      <c r="V19" s="247"/>
      <c r="W19" s="248"/>
      <c r="X19" s="247"/>
      <c r="Y19" s="248"/>
      <c r="Z19" s="247"/>
      <c r="AA19" s="248"/>
    </row>
    <row r="20" spans="1:31" hidden="1" x14ac:dyDescent="0.25">
      <c r="A20" s="249"/>
      <c r="B20" s="245" t="s">
        <v>316</v>
      </c>
      <c r="C20" s="248">
        <v>6.105E-2</v>
      </c>
      <c r="D20" s="249"/>
      <c r="E20" s="248"/>
      <c r="F20" s="249" t="s">
        <v>316</v>
      </c>
      <c r="G20" s="248">
        <v>6.105E-2</v>
      </c>
      <c r="H20" s="249">
        <v>9.9696899999999999</v>
      </c>
      <c r="I20" s="248">
        <v>6.105E-2</v>
      </c>
      <c r="J20" s="249">
        <v>9.9696899999999999</v>
      </c>
      <c r="K20" s="248"/>
      <c r="L20" s="249"/>
      <c r="M20" s="248"/>
      <c r="N20" s="249"/>
      <c r="O20" s="248"/>
      <c r="P20" s="249"/>
      <c r="Q20" s="248"/>
      <c r="R20" s="249"/>
      <c r="S20" s="248"/>
      <c r="T20" s="249"/>
      <c r="U20" s="248"/>
      <c r="V20" s="249"/>
      <c r="W20" s="248"/>
      <c r="X20" s="249"/>
      <c r="Y20" s="248"/>
      <c r="Z20" s="249"/>
      <c r="AA20" s="248"/>
    </row>
    <row r="21" spans="1:31" hidden="1" x14ac:dyDescent="0.25">
      <c r="A21" s="247"/>
      <c r="B21" s="245" t="s">
        <v>317</v>
      </c>
      <c r="C21" s="248">
        <v>2.1739999999999999E-2</v>
      </c>
      <c r="D21" s="247"/>
      <c r="E21" s="248"/>
      <c r="F21" s="247" t="s">
        <v>317</v>
      </c>
      <c r="G21" s="248">
        <v>2.1739999999999999E-2</v>
      </c>
      <c r="H21" s="247">
        <v>17.080749999999998</v>
      </c>
      <c r="I21" s="248">
        <v>2.1739999999999999E-2</v>
      </c>
      <c r="J21" s="247">
        <v>17.080749999999998</v>
      </c>
      <c r="K21" s="248"/>
      <c r="L21" s="247"/>
      <c r="M21" s="248"/>
      <c r="N21" s="247"/>
      <c r="O21" s="248"/>
      <c r="P21" s="247"/>
      <c r="Q21" s="248"/>
      <c r="R21" s="247"/>
      <c r="S21" s="248"/>
      <c r="T21" s="247"/>
      <c r="U21" s="248"/>
      <c r="V21" s="247"/>
      <c r="W21" s="248"/>
      <c r="X21" s="247"/>
      <c r="Y21" s="248"/>
      <c r="Z21" s="247"/>
      <c r="AA21" s="248"/>
    </row>
    <row r="22" spans="1:31" hidden="1" x14ac:dyDescent="0.25">
      <c r="A22" s="250"/>
      <c r="B22" s="245" t="s">
        <v>318</v>
      </c>
      <c r="C22" s="251">
        <v>0.39923999999999998</v>
      </c>
      <c r="D22" s="250"/>
      <c r="E22" s="251"/>
      <c r="F22" s="250" t="s">
        <v>318</v>
      </c>
      <c r="G22" s="251">
        <v>0.39923999999999998</v>
      </c>
      <c r="H22" s="250">
        <v>-3.1386400000000001</v>
      </c>
      <c r="I22" s="251">
        <v>0.39923999999999998</v>
      </c>
      <c r="J22" s="250">
        <v>-3.1386400000000001</v>
      </c>
      <c r="K22" s="251"/>
      <c r="L22" s="250"/>
      <c r="M22" s="251"/>
      <c r="N22" s="250"/>
      <c r="O22" s="251"/>
      <c r="P22" s="250"/>
      <c r="Q22" s="251"/>
      <c r="R22" s="250"/>
      <c r="S22" s="251"/>
      <c r="T22" s="250"/>
      <c r="U22" s="251"/>
      <c r="V22" s="250"/>
      <c r="W22" s="251"/>
      <c r="X22" s="250"/>
      <c r="Y22" s="251"/>
      <c r="Z22" s="250"/>
      <c r="AA22" s="251"/>
    </row>
    <row r="23" spans="1:31" ht="6" hidden="1" customHeight="1" x14ac:dyDescent="0.3">
      <c r="A23" s="255"/>
      <c r="B23" s="253"/>
      <c r="C23" s="256"/>
      <c r="D23" s="255"/>
      <c r="E23" s="256"/>
      <c r="F23" s="255"/>
      <c r="G23" s="256"/>
      <c r="H23" s="255"/>
      <c r="I23" s="256"/>
      <c r="J23" s="255"/>
      <c r="K23" s="256"/>
      <c r="L23" s="255"/>
      <c r="M23" s="256"/>
      <c r="N23" s="255"/>
      <c r="O23" s="256"/>
      <c r="P23" s="255"/>
      <c r="Q23" s="256"/>
      <c r="R23" s="255"/>
      <c r="S23" s="256"/>
      <c r="T23" s="255"/>
      <c r="U23" s="256"/>
      <c r="V23" s="255"/>
      <c r="W23" s="256"/>
      <c r="X23" s="255"/>
      <c r="Y23" s="256"/>
      <c r="Z23" s="255"/>
      <c r="AA23" s="256"/>
    </row>
    <row r="24" spans="1:31" hidden="1" x14ac:dyDescent="0.25">
      <c r="A24" s="244" t="s">
        <v>321</v>
      </c>
      <c r="B24" s="245" t="s">
        <v>313</v>
      </c>
      <c r="C24" s="246">
        <v>5.7270000000000001E-2</v>
      </c>
      <c r="D24" s="244"/>
      <c r="E24" s="246" t="s">
        <v>321</v>
      </c>
      <c r="F24" s="244" t="s">
        <v>313</v>
      </c>
      <c r="G24" s="246">
        <v>5.7270000000000001E-2</v>
      </c>
      <c r="H24" s="244">
        <v>0.36763000000000001</v>
      </c>
      <c r="I24" s="246">
        <v>5.7270000000000001E-2</v>
      </c>
      <c r="J24" s="244">
        <v>0.36763000000000001</v>
      </c>
      <c r="K24" s="246"/>
      <c r="L24" s="244"/>
      <c r="M24" s="246"/>
      <c r="N24" s="244"/>
      <c r="O24" s="246"/>
      <c r="P24" s="244"/>
      <c r="Q24" s="246"/>
      <c r="R24" s="244"/>
      <c r="S24" s="246"/>
      <c r="T24" s="244"/>
      <c r="U24" s="246"/>
      <c r="V24" s="244"/>
      <c r="W24" s="246"/>
      <c r="X24" s="244"/>
      <c r="Y24" s="246"/>
      <c r="Z24" s="244"/>
      <c r="AA24" s="246"/>
    </row>
    <row r="25" spans="1:31" hidden="1" x14ac:dyDescent="0.25">
      <c r="A25" s="247"/>
      <c r="B25" s="245" t="s">
        <v>315</v>
      </c>
      <c r="C25" s="248">
        <v>5.9520000000000003E-2</v>
      </c>
      <c r="D25" s="247"/>
      <c r="E25" s="248"/>
      <c r="F25" s="247" t="s">
        <v>315</v>
      </c>
      <c r="G25" s="248">
        <v>5.9520000000000003E-2</v>
      </c>
      <c r="H25" s="247">
        <v>7.3487</v>
      </c>
      <c r="I25" s="248">
        <v>5.9520000000000003E-2</v>
      </c>
      <c r="J25" s="247">
        <v>7.3487</v>
      </c>
      <c r="K25" s="248"/>
      <c r="L25" s="247"/>
      <c r="M25" s="248"/>
      <c r="N25" s="247"/>
      <c r="O25" s="248"/>
      <c r="P25" s="247"/>
      <c r="Q25" s="248"/>
      <c r="R25" s="247"/>
      <c r="S25" s="248"/>
      <c r="T25" s="247"/>
      <c r="U25" s="248"/>
      <c r="V25" s="247"/>
      <c r="W25" s="248"/>
      <c r="X25" s="247"/>
      <c r="Y25" s="248"/>
      <c r="Z25" s="247"/>
      <c r="AA25" s="248"/>
    </row>
    <row r="26" spans="1:31" hidden="1" x14ac:dyDescent="0.25">
      <c r="A26" s="249"/>
      <c r="B26" s="245" t="s">
        <v>316</v>
      </c>
      <c r="C26" s="248">
        <v>7.3150000000000007E-2</v>
      </c>
      <c r="D26" s="249"/>
      <c r="E26" s="248"/>
      <c r="F26" s="249" t="s">
        <v>316</v>
      </c>
      <c r="G26" s="248">
        <v>7.3150000000000007E-2</v>
      </c>
      <c r="H26" s="249">
        <v>9.5630000000000006</v>
      </c>
      <c r="I26" s="248">
        <v>7.3150000000000007E-2</v>
      </c>
      <c r="J26" s="249">
        <v>9.5630000000000006</v>
      </c>
      <c r="K26" s="248"/>
      <c r="L26" s="249"/>
      <c r="M26" s="248"/>
      <c r="N26" s="249"/>
      <c r="O26" s="248"/>
      <c r="P26" s="249"/>
      <c r="Q26" s="248"/>
      <c r="R26" s="249"/>
      <c r="S26" s="248"/>
      <c r="T26" s="249"/>
      <c r="U26" s="248"/>
      <c r="V26" s="249"/>
      <c r="W26" s="248"/>
      <c r="X26" s="249"/>
      <c r="Y26" s="248"/>
      <c r="Z26" s="249"/>
      <c r="AA26" s="248"/>
    </row>
    <row r="27" spans="1:31" hidden="1" x14ac:dyDescent="0.25">
      <c r="A27" s="247"/>
      <c r="B27" s="245" t="s">
        <v>317</v>
      </c>
      <c r="C27" s="248">
        <v>7.5439999999999993E-2</v>
      </c>
      <c r="D27" s="247"/>
      <c r="E27" s="248"/>
      <c r="F27" s="247" t="s">
        <v>317</v>
      </c>
      <c r="G27" s="248">
        <v>7.5439999999999993E-2</v>
      </c>
      <c r="H27" s="247">
        <v>14.30555</v>
      </c>
      <c r="I27" s="248">
        <v>7.5439999999999993E-2</v>
      </c>
      <c r="J27" s="247">
        <v>14.30555</v>
      </c>
      <c r="K27" s="248"/>
      <c r="L27" s="247"/>
      <c r="M27" s="248"/>
      <c r="N27" s="247"/>
      <c r="O27" s="248"/>
      <c r="P27" s="247"/>
      <c r="Q27" s="248"/>
      <c r="R27" s="247"/>
      <c r="S27" s="248"/>
      <c r="T27" s="247"/>
      <c r="U27" s="248"/>
      <c r="V27" s="247"/>
      <c r="W27" s="248"/>
      <c r="X27" s="247"/>
      <c r="Y27" s="248"/>
      <c r="Z27" s="247"/>
      <c r="AA27" s="248"/>
    </row>
    <row r="28" spans="1:31" hidden="1" x14ac:dyDescent="0.25">
      <c r="A28" s="250"/>
      <c r="B28" s="245" t="s">
        <v>318</v>
      </c>
      <c r="C28" s="251">
        <v>0.93684000000000001</v>
      </c>
      <c r="D28" s="250"/>
      <c r="E28" s="251"/>
      <c r="F28" s="250" t="s">
        <v>318</v>
      </c>
      <c r="G28" s="251">
        <v>0.93684000000000001</v>
      </c>
      <c r="H28" s="250">
        <v>-47.197710000000001</v>
      </c>
      <c r="I28" s="251">
        <v>0.93684000000000001</v>
      </c>
      <c r="J28" s="250">
        <v>-47.197710000000001</v>
      </c>
      <c r="K28" s="251"/>
      <c r="L28" s="250"/>
      <c r="M28" s="251"/>
      <c r="N28" s="250"/>
      <c r="O28" s="251"/>
      <c r="P28" s="250"/>
      <c r="Q28" s="251"/>
      <c r="R28" s="250"/>
      <c r="S28" s="251"/>
      <c r="T28" s="250"/>
      <c r="U28" s="251"/>
      <c r="V28" s="250"/>
      <c r="W28" s="251"/>
      <c r="X28" s="250"/>
      <c r="Y28" s="251"/>
      <c r="Z28" s="250"/>
      <c r="AA28" s="251"/>
    </row>
    <row r="29" spans="1:31" ht="30" customHeight="1" x14ac:dyDescent="0.3">
      <c r="A29" s="257"/>
      <c r="B29" s="257"/>
      <c r="C29" s="257">
        <v>2016</v>
      </c>
      <c r="D29" s="257"/>
      <c r="E29" s="257">
        <v>2017</v>
      </c>
      <c r="F29" s="257"/>
      <c r="G29" s="257">
        <v>2018</v>
      </c>
      <c r="H29" s="257"/>
      <c r="I29" s="257">
        <v>2019</v>
      </c>
      <c r="J29" s="257"/>
      <c r="K29" s="257">
        <v>2020</v>
      </c>
      <c r="L29" s="257"/>
      <c r="M29" s="257">
        <v>2021</v>
      </c>
      <c r="N29" s="257"/>
      <c r="O29" s="257">
        <v>2022</v>
      </c>
      <c r="P29" s="258"/>
      <c r="Q29" s="257">
        <v>2023</v>
      </c>
      <c r="R29" s="258"/>
      <c r="S29" s="257">
        <v>2024</v>
      </c>
      <c r="T29" s="258"/>
      <c r="U29" s="257">
        <v>2025</v>
      </c>
      <c r="V29" s="258"/>
      <c r="W29" s="257">
        <v>2026</v>
      </c>
      <c r="X29" s="258"/>
      <c r="Y29" s="257">
        <v>2027</v>
      </c>
      <c r="Z29" s="258"/>
      <c r="AA29" s="257">
        <v>2028</v>
      </c>
      <c r="AB29" s="258"/>
      <c r="AC29" s="257">
        <v>2029</v>
      </c>
      <c r="AD29" s="258"/>
      <c r="AE29" s="177">
        <v>30</v>
      </c>
    </row>
    <row r="30" spans="1:31" ht="21" customHeight="1" x14ac:dyDescent="0.3">
      <c r="A30" s="257" t="s">
        <v>322</v>
      </c>
      <c r="B30" s="257"/>
      <c r="C30" s="259">
        <v>232</v>
      </c>
      <c r="D30" s="257" t="s">
        <v>322</v>
      </c>
      <c r="E30" s="259"/>
      <c r="F30" s="257" t="s">
        <v>322</v>
      </c>
      <c r="G30" s="259"/>
      <c r="H30" s="257" t="s">
        <v>322</v>
      </c>
      <c r="I30" s="259"/>
      <c r="J30" s="257" t="s">
        <v>322</v>
      </c>
      <c r="K30" s="279"/>
      <c r="L30" s="257" t="s">
        <v>322</v>
      </c>
      <c r="M30" s="279"/>
      <c r="N30" s="257" t="s">
        <v>385</v>
      </c>
      <c r="O30" s="279"/>
      <c r="P30" s="257" t="s">
        <v>385</v>
      </c>
      <c r="Q30" s="279"/>
      <c r="R30" s="257" t="s">
        <v>385</v>
      </c>
      <c r="S30" s="279"/>
      <c r="T30" s="257" t="s">
        <v>385</v>
      </c>
      <c r="U30" s="279"/>
      <c r="V30" s="257" t="s">
        <v>385</v>
      </c>
      <c r="W30" s="279"/>
      <c r="X30" s="257" t="s">
        <v>385</v>
      </c>
      <c r="Y30" s="279"/>
      <c r="Z30" s="257" t="s">
        <v>385</v>
      </c>
      <c r="AA30" s="279"/>
      <c r="AB30" s="257" t="s">
        <v>385</v>
      </c>
      <c r="AC30" s="279"/>
      <c r="AD30" s="258"/>
      <c r="AE30" s="177">
        <v>21</v>
      </c>
    </row>
    <row r="31" spans="1:31" ht="21" customHeight="1" x14ac:dyDescent="0.3">
      <c r="A31" s="257" t="s">
        <v>323</v>
      </c>
      <c r="B31" s="257"/>
      <c r="C31" s="259">
        <v>182</v>
      </c>
      <c r="D31" s="257" t="s">
        <v>323</v>
      </c>
      <c r="E31" s="259"/>
      <c r="F31" s="257" t="s">
        <v>323</v>
      </c>
      <c r="G31" s="259"/>
      <c r="H31" s="257" t="s">
        <v>323</v>
      </c>
      <c r="I31" s="259"/>
      <c r="J31" s="257" t="s">
        <v>323</v>
      </c>
      <c r="K31" s="279"/>
      <c r="L31" s="257" t="s">
        <v>323</v>
      </c>
      <c r="M31" s="279"/>
      <c r="N31" s="257" t="s">
        <v>386</v>
      </c>
      <c r="O31" s="279"/>
      <c r="P31" s="257" t="s">
        <v>386</v>
      </c>
      <c r="Q31" s="279"/>
      <c r="R31" s="257" t="s">
        <v>386</v>
      </c>
      <c r="S31" s="279"/>
      <c r="T31" s="257" t="s">
        <v>386</v>
      </c>
      <c r="U31" s="279"/>
      <c r="V31" s="257" t="s">
        <v>386</v>
      </c>
      <c r="W31" s="279"/>
      <c r="X31" s="257" t="s">
        <v>386</v>
      </c>
      <c r="Y31" s="279"/>
      <c r="Z31" s="257" t="s">
        <v>386</v>
      </c>
      <c r="AA31" s="279"/>
      <c r="AB31" s="257" t="s">
        <v>386</v>
      </c>
      <c r="AC31" s="279"/>
      <c r="AD31" s="258"/>
      <c r="AE31" s="177">
        <v>21</v>
      </c>
    </row>
    <row r="32" spans="1:31" ht="21" customHeight="1" x14ac:dyDescent="0.3">
      <c r="A32" s="257" t="s">
        <v>324</v>
      </c>
      <c r="B32" s="257"/>
      <c r="C32" s="259">
        <v>157</v>
      </c>
      <c r="D32" s="257" t="s">
        <v>324</v>
      </c>
      <c r="E32" s="259"/>
      <c r="F32" s="257" t="s">
        <v>324</v>
      </c>
      <c r="G32" s="259"/>
      <c r="H32" s="257" t="s">
        <v>324</v>
      </c>
      <c r="I32" s="259"/>
      <c r="J32" s="257" t="s">
        <v>324</v>
      </c>
      <c r="K32" s="279"/>
      <c r="L32" s="257" t="s">
        <v>324</v>
      </c>
      <c r="M32" s="279"/>
      <c r="N32" s="257" t="s">
        <v>387</v>
      </c>
      <c r="O32" s="279"/>
      <c r="P32" s="257" t="s">
        <v>387</v>
      </c>
      <c r="Q32" s="279"/>
      <c r="R32" s="257" t="s">
        <v>387</v>
      </c>
      <c r="S32" s="279"/>
      <c r="T32" s="257" t="s">
        <v>387</v>
      </c>
      <c r="U32" s="279"/>
      <c r="V32" s="257" t="s">
        <v>387</v>
      </c>
      <c r="W32" s="279"/>
      <c r="X32" s="257" t="s">
        <v>387</v>
      </c>
      <c r="Y32" s="279"/>
      <c r="Z32" s="257" t="s">
        <v>387</v>
      </c>
      <c r="AA32" s="279"/>
      <c r="AB32" s="257" t="s">
        <v>387</v>
      </c>
      <c r="AC32" s="279"/>
      <c r="AD32" s="258"/>
      <c r="AE32" s="177">
        <v>21</v>
      </c>
    </row>
    <row r="33" spans="1:31" ht="21" customHeight="1" x14ac:dyDescent="0.3">
      <c r="A33" s="257" t="s">
        <v>325</v>
      </c>
      <c r="B33" s="257"/>
      <c r="C33" s="259">
        <v>133</v>
      </c>
      <c r="D33" s="257" t="s">
        <v>325</v>
      </c>
      <c r="E33" s="259"/>
      <c r="F33" s="257" t="s">
        <v>325</v>
      </c>
      <c r="G33" s="259"/>
      <c r="H33" s="257" t="s">
        <v>325</v>
      </c>
      <c r="I33" s="259"/>
      <c r="J33" s="257" t="s">
        <v>325</v>
      </c>
      <c r="K33" s="279"/>
      <c r="L33" s="257" t="s">
        <v>325</v>
      </c>
      <c r="M33" s="279"/>
      <c r="N33" s="257" t="s">
        <v>388</v>
      </c>
      <c r="O33" s="279"/>
      <c r="P33" s="257" t="s">
        <v>388</v>
      </c>
      <c r="Q33" s="279"/>
      <c r="R33" s="257" t="s">
        <v>388</v>
      </c>
      <c r="S33" s="279"/>
      <c r="T33" s="257" t="s">
        <v>388</v>
      </c>
      <c r="U33" s="279"/>
      <c r="V33" s="257" t="s">
        <v>388</v>
      </c>
      <c r="W33" s="279"/>
      <c r="X33" s="257" t="s">
        <v>388</v>
      </c>
      <c r="Y33" s="279"/>
      <c r="Z33" s="257" t="s">
        <v>388</v>
      </c>
      <c r="AA33" s="279"/>
      <c r="AB33" s="257" t="s">
        <v>388</v>
      </c>
      <c r="AC33" s="279"/>
      <c r="AD33" s="258"/>
      <c r="AE33" s="177">
        <v>21</v>
      </c>
    </row>
    <row r="34" spans="1:31" ht="21" customHeight="1" x14ac:dyDescent="0.3">
      <c r="A34" s="257" t="s">
        <v>326</v>
      </c>
      <c r="B34" s="257"/>
      <c r="C34" s="259">
        <v>111</v>
      </c>
      <c r="D34" s="257" t="s">
        <v>326</v>
      </c>
      <c r="E34" s="259"/>
      <c r="F34" s="257" t="s">
        <v>326</v>
      </c>
      <c r="G34" s="259"/>
      <c r="H34" s="257" t="s">
        <v>326</v>
      </c>
      <c r="I34" s="259"/>
      <c r="J34" s="257" t="s">
        <v>326</v>
      </c>
      <c r="K34" s="279"/>
      <c r="L34" s="257" t="s">
        <v>326</v>
      </c>
      <c r="M34" s="279"/>
      <c r="N34" s="257" t="s">
        <v>389</v>
      </c>
      <c r="O34" s="279"/>
      <c r="P34" s="257" t="s">
        <v>389</v>
      </c>
      <c r="Q34" s="279"/>
      <c r="R34" s="257" t="s">
        <v>389</v>
      </c>
      <c r="S34" s="279"/>
      <c r="T34" s="257" t="s">
        <v>389</v>
      </c>
      <c r="U34" s="279"/>
      <c r="V34" s="257" t="s">
        <v>389</v>
      </c>
      <c r="W34" s="279"/>
      <c r="X34" s="257" t="s">
        <v>389</v>
      </c>
      <c r="Y34" s="279"/>
      <c r="Z34" s="257" t="s">
        <v>389</v>
      </c>
      <c r="AA34" s="279"/>
      <c r="AB34" s="257" t="s">
        <v>389</v>
      </c>
      <c r="AC34" s="279"/>
      <c r="AD34" s="258"/>
      <c r="AE34" s="177">
        <v>21</v>
      </c>
    </row>
    <row r="35" spans="1:31" ht="21" customHeight="1" x14ac:dyDescent="0.3">
      <c r="A35" s="257" t="s">
        <v>327</v>
      </c>
      <c r="B35" s="257"/>
      <c r="C35" s="259">
        <v>101</v>
      </c>
      <c r="D35" s="257" t="s">
        <v>327</v>
      </c>
      <c r="E35" s="259"/>
      <c r="F35" s="257" t="s">
        <v>327</v>
      </c>
      <c r="G35" s="259"/>
      <c r="H35" s="257" t="s">
        <v>327</v>
      </c>
      <c r="I35" s="259"/>
      <c r="J35" s="257" t="s">
        <v>327</v>
      </c>
      <c r="K35" s="279"/>
      <c r="L35" s="257" t="s">
        <v>327</v>
      </c>
      <c r="M35" s="279"/>
      <c r="N35" s="257" t="s">
        <v>390</v>
      </c>
      <c r="O35" s="279"/>
      <c r="P35" s="257" t="s">
        <v>390</v>
      </c>
      <c r="Q35" s="279"/>
      <c r="R35" s="257" t="s">
        <v>390</v>
      </c>
      <c r="S35" s="279"/>
      <c r="T35" s="257" t="s">
        <v>390</v>
      </c>
      <c r="U35" s="279"/>
      <c r="V35" s="257" t="s">
        <v>390</v>
      </c>
      <c r="W35" s="279"/>
      <c r="X35" s="257" t="s">
        <v>390</v>
      </c>
      <c r="Y35" s="279"/>
      <c r="Z35" s="257" t="s">
        <v>390</v>
      </c>
      <c r="AA35" s="279"/>
      <c r="AB35" s="257" t="s">
        <v>390</v>
      </c>
      <c r="AC35" s="279"/>
      <c r="AD35" s="258"/>
      <c r="AE35" s="177">
        <v>21</v>
      </c>
    </row>
    <row r="36" spans="1:31" ht="21" customHeight="1" x14ac:dyDescent="0.3">
      <c r="A36" s="257" t="s">
        <v>328</v>
      </c>
      <c r="B36" s="257"/>
      <c r="C36" s="259">
        <v>97</v>
      </c>
      <c r="D36" s="257" t="s">
        <v>328</v>
      </c>
      <c r="E36" s="259"/>
      <c r="F36" s="257" t="s">
        <v>328</v>
      </c>
      <c r="G36" s="259"/>
      <c r="H36" s="257" t="s">
        <v>328</v>
      </c>
      <c r="I36" s="259"/>
      <c r="J36" s="257" t="s">
        <v>328</v>
      </c>
      <c r="K36" s="279"/>
      <c r="L36" s="257" t="s">
        <v>328</v>
      </c>
      <c r="M36" s="279"/>
      <c r="N36" s="257" t="s">
        <v>391</v>
      </c>
      <c r="O36" s="279"/>
      <c r="P36" s="257" t="s">
        <v>391</v>
      </c>
      <c r="Q36" s="279"/>
      <c r="R36" s="257" t="s">
        <v>391</v>
      </c>
      <c r="S36" s="279"/>
      <c r="T36" s="257" t="s">
        <v>391</v>
      </c>
      <c r="U36" s="279"/>
      <c r="V36" s="257" t="s">
        <v>391</v>
      </c>
      <c r="W36" s="279"/>
      <c r="X36" s="257" t="s">
        <v>391</v>
      </c>
      <c r="Y36" s="279"/>
      <c r="Z36" s="257" t="s">
        <v>391</v>
      </c>
      <c r="AA36" s="279"/>
      <c r="AB36" s="257" t="s">
        <v>391</v>
      </c>
      <c r="AC36" s="279"/>
      <c r="AD36" s="258"/>
      <c r="AE36" s="177">
        <v>21</v>
      </c>
    </row>
    <row r="37" spans="1:31" ht="21" customHeight="1" x14ac:dyDescent="0.3">
      <c r="A37" s="257" t="s">
        <v>383</v>
      </c>
      <c r="B37" s="257"/>
      <c r="C37" s="259">
        <v>162</v>
      </c>
      <c r="D37" s="257" t="s">
        <v>383</v>
      </c>
      <c r="E37" s="259"/>
      <c r="F37" s="257" t="s">
        <v>383</v>
      </c>
      <c r="G37" s="259"/>
      <c r="H37" s="257" t="s">
        <v>383</v>
      </c>
      <c r="I37" s="259"/>
      <c r="J37" s="257" t="s">
        <v>383</v>
      </c>
      <c r="K37" s="279"/>
      <c r="L37" s="257" t="s">
        <v>383</v>
      </c>
      <c r="M37" s="279"/>
      <c r="N37" s="257" t="s">
        <v>392</v>
      </c>
      <c r="O37" s="279"/>
      <c r="P37" s="257" t="s">
        <v>392</v>
      </c>
      <c r="Q37" s="279"/>
      <c r="R37" s="257" t="s">
        <v>392</v>
      </c>
      <c r="S37" s="279"/>
      <c r="T37" s="257" t="s">
        <v>392</v>
      </c>
      <c r="U37" s="279"/>
      <c r="V37" s="257" t="s">
        <v>392</v>
      </c>
      <c r="W37" s="279"/>
      <c r="X37" s="257" t="s">
        <v>392</v>
      </c>
      <c r="Y37" s="279"/>
      <c r="Z37" s="257" t="s">
        <v>392</v>
      </c>
      <c r="AA37" s="279"/>
      <c r="AB37" s="257" t="s">
        <v>392</v>
      </c>
      <c r="AC37" s="279"/>
      <c r="AD37" s="258"/>
      <c r="AE37" s="177">
        <v>21</v>
      </c>
    </row>
    <row r="38" spans="1:31" ht="21" customHeight="1" x14ac:dyDescent="0.3">
      <c r="A38" s="260" t="s">
        <v>384</v>
      </c>
      <c r="B38" s="261" t="str">
        <f>xx!$D$228</f>
        <v>mittlerer Stundenansatz</v>
      </c>
      <c r="C38" s="262"/>
      <c r="D38" s="263"/>
      <c r="E38" s="262"/>
      <c r="F38" s="263"/>
      <c r="G38" s="262"/>
      <c r="H38" s="263"/>
      <c r="I38" s="264"/>
      <c r="J38" s="243"/>
      <c r="K38" s="243"/>
      <c r="L38" s="243"/>
      <c r="M38" s="243"/>
      <c r="N38" s="265"/>
      <c r="O38" s="262"/>
      <c r="P38" s="262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  <c r="AB38" s="243"/>
      <c r="AC38" s="243"/>
      <c r="AD38" s="243"/>
      <c r="AE38" s="177">
        <v>21</v>
      </c>
    </row>
    <row r="39" spans="1:31" ht="15" customHeight="1" x14ac:dyDescent="0.3">
      <c r="A39" s="260"/>
      <c r="B39" s="262"/>
      <c r="C39" s="261" t="str">
        <f>xx!$D$224</f>
        <v xml:space="preserve">2016 Kat  A - G : max. StdAnsätze gem. Empfehlung KBOB </v>
      </c>
      <c r="D39" s="263"/>
      <c r="E39" s="262"/>
      <c r="F39" s="263"/>
      <c r="G39" s="262"/>
      <c r="H39" s="263"/>
      <c r="I39" s="261"/>
      <c r="J39" s="243"/>
      <c r="K39" s="243"/>
      <c r="L39" s="243"/>
      <c r="M39" s="243"/>
      <c r="N39" s="265"/>
      <c r="O39" s="262"/>
      <c r="P39" s="262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177">
        <v>15</v>
      </c>
    </row>
    <row r="40" spans="1:31" s="193" customFormat="1" ht="15" customHeight="1" x14ac:dyDescent="0.3">
      <c r="A40" s="266"/>
      <c r="B40" s="267"/>
      <c r="C40" s="268" t="str">
        <f>xx!$D$225</f>
        <v>2016 Kat  h : mittlerer StdAnsatz für Anforderungsfaktor (a) = 1</v>
      </c>
      <c r="D40" s="269"/>
      <c r="E40" s="267"/>
      <c r="F40" s="269"/>
      <c r="G40" s="267"/>
      <c r="H40" s="269"/>
      <c r="I40" s="270"/>
      <c r="J40" s="271"/>
      <c r="K40" s="271"/>
      <c r="L40" s="271"/>
      <c r="M40" s="271"/>
      <c r="N40" s="272"/>
      <c r="O40" s="267"/>
      <c r="P40" s="267"/>
      <c r="Q40" s="271"/>
      <c r="R40" s="271"/>
      <c r="S40" s="271"/>
      <c r="T40" s="271"/>
      <c r="U40" s="271"/>
      <c r="V40" s="271"/>
      <c r="W40" s="271"/>
      <c r="X40" s="271"/>
      <c r="Y40" s="271"/>
      <c r="Z40" s="271"/>
      <c r="AA40" s="271"/>
      <c r="AB40" s="271"/>
      <c r="AC40" s="271"/>
      <c r="AD40" s="271"/>
      <c r="AE40" s="192">
        <v>15</v>
      </c>
    </row>
    <row r="41" spans="1:31" ht="15" customHeight="1" x14ac:dyDescent="0.3">
      <c r="A41" s="236"/>
      <c r="D41" s="236"/>
      <c r="E41" s="273"/>
      <c r="F41" s="236"/>
      <c r="G41" s="273"/>
      <c r="H41" s="274"/>
      <c r="I41" s="236"/>
      <c r="J41" s="236"/>
      <c r="K41" s="236"/>
      <c r="L41" s="236"/>
      <c r="M41" s="236"/>
      <c r="N41" s="236"/>
      <c r="AE41" s="177">
        <v>15</v>
      </c>
    </row>
    <row r="42" spans="1:31" ht="15" customHeight="1" x14ac:dyDescent="0.3">
      <c r="A42" s="236"/>
      <c r="B42" s="275" t="str">
        <f>xx!$D$227</f>
        <v>Stundenansätze werden beim nächsten Oeffnen eines Vertrags in diesen übertragen.</v>
      </c>
      <c r="D42" s="236"/>
      <c r="E42" s="273"/>
      <c r="F42" s="236"/>
      <c r="G42" s="273"/>
      <c r="H42" s="236"/>
      <c r="I42" s="236"/>
      <c r="J42" s="236"/>
      <c r="K42" s="236"/>
      <c r="L42" s="236"/>
      <c r="M42" s="236"/>
      <c r="N42" s="236"/>
      <c r="AE42" s="177">
        <v>15</v>
      </c>
    </row>
    <row r="43" spans="1:31" ht="15" customHeight="1" x14ac:dyDescent="0.3">
      <c r="B43" s="275"/>
      <c r="AE43" s="177">
        <v>15</v>
      </c>
    </row>
    <row r="44" spans="1:31" ht="15" customHeight="1" x14ac:dyDescent="0.3">
      <c r="B44" s="275"/>
      <c r="E44" s="126"/>
      <c r="G44" s="126"/>
      <c r="AE44" s="177">
        <v>15</v>
      </c>
    </row>
    <row r="45" spans="1:31" ht="15" customHeight="1" x14ac:dyDescent="0.3">
      <c r="AE45" s="177">
        <v>15</v>
      </c>
    </row>
    <row r="46" spans="1:31" s="125" customFormat="1" ht="10.3" hidden="1" x14ac:dyDescent="0.3">
      <c r="A46" s="276">
        <v>0</v>
      </c>
      <c r="B46" s="277">
        <v>0</v>
      </c>
      <c r="C46" s="278">
        <v>0</v>
      </c>
      <c r="D46" s="276">
        <v>0</v>
      </c>
      <c r="E46" s="276">
        <v>0</v>
      </c>
      <c r="F46" s="276">
        <v>10</v>
      </c>
      <c r="G46" s="276">
        <v>0</v>
      </c>
      <c r="H46" s="276">
        <v>0</v>
      </c>
      <c r="I46" s="276">
        <v>0</v>
      </c>
      <c r="J46" s="276">
        <v>0</v>
      </c>
      <c r="K46" s="276">
        <v>0</v>
      </c>
      <c r="L46" s="276">
        <v>0</v>
      </c>
      <c r="M46" s="276">
        <v>10</v>
      </c>
      <c r="N46" s="276">
        <v>6</v>
      </c>
      <c r="O46" s="276">
        <v>10</v>
      </c>
      <c r="P46" s="276">
        <v>6</v>
      </c>
      <c r="Q46" s="276">
        <v>10</v>
      </c>
      <c r="R46" s="276">
        <v>6</v>
      </c>
      <c r="S46" s="276">
        <v>10</v>
      </c>
      <c r="T46" s="276">
        <v>6</v>
      </c>
      <c r="U46" s="276">
        <v>10</v>
      </c>
      <c r="V46" s="276">
        <v>6</v>
      </c>
      <c r="W46" s="276">
        <v>10</v>
      </c>
      <c r="X46" s="276">
        <v>6</v>
      </c>
      <c r="Y46" s="276">
        <v>10</v>
      </c>
      <c r="Z46" s="276">
        <v>6</v>
      </c>
      <c r="AA46" s="276">
        <v>10</v>
      </c>
      <c r="AB46" s="276">
        <v>6</v>
      </c>
      <c r="AC46" s="276">
        <v>10</v>
      </c>
      <c r="AD46" s="276">
        <v>6</v>
      </c>
      <c r="AE46" s="178"/>
    </row>
    <row r="47" spans="1:31" s="125" customFormat="1" ht="10.3" hidden="1" x14ac:dyDescent="0.3">
      <c r="A47" s="276" t="s">
        <v>271</v>
      </c>
      <c r="B47" s="277"/>
      <c r="C47" s="278">
        <v>0</v>
      </c>
      <c r="D47" s="276">
        <v>0</v>
      </c>
      <c r="E47" s="276">
        <v>0</v>
      </c>
      <c r="F47" s="276">
        <v>10</v>
      </c>
      <c r="G47" s="276">
        <v>0</v>
      </c>
      <c r="H47" s="276">
        <v>0</v>
      </c>
      <c r="I47" s="276">
        <v>0</v>
      </c>
      <c r="J47" s="276">
        <v>0</v>
      </c>
      <c r="K47" s="276">
        <v>0</v>
      </c>
      <c r="L47" s="276">
        <v>0</v>
      </c>
      <c r="M47" s="276">
        <v>10</v>
      </c>
      <c r="N47" s="276">
        <v>6</v>
      </c>
      <c r="O47" s="276">
        <v>10</v>
      </c>
      <c r="P47" s="276">
        <v>6</v>
      </c>
      <c r="Q47" s="276">
        <v>10</v>
      </c>
      <c r="R47" s="276">
        <v>6</v>
      </c>
      <c r="S47" s="276">
        <v>10</v>
      </c>
      <c r="T47" s="276">
        <v>6</v>
      </c>
      <c r="U47" s="276">
        <v>10</v>
      </c>
      <c r="V47" s="276">
        <v>6</v>
      </c>
      <c r="W47" s="276">
        <v>10</v>
      </c>
      <c r="X47" s="276">
        <v>6</v>
      </c>
      <c r="Y47" s="276">
        <v>10</v>
      </c>
      <c r="Z47" s="276">
        <v>6</v>
      </c>
      <c r="AA47" s="276">
        <v>10</v>
      </c>
      <c r="AB47" s="276">
        <v>6</v>
      </c>
      <c r="AC47" s="276">
        <v>10</v>
      </c>
      <c r="AD47" s="276">
        <v>6</v>
      </c>
      <c r="AE47" s="178"/>
    </row>
    <row r="48" spans="1:31" x14ac:dyDescent="0.3">
      <c r="AE48" s="179"/>
    </row>
  </sheetData>
  <sheetProtection algorithmName="SHA-512" hashValue="I2FP/JRba7yzuQSb5f7jo97Fd19ZQxT35D7di8lAD+BUxsmRGA6/6pK3V4M/HQBUSVhYpRc0QgDOO8yut0b8yA==" saltValue="+2QvCLVd1jVu6Lr6cDIn0Q==" spinCount="100000" sheet="1" objects="1" scenarios="1"/>
  <printOptions horizontalCentered="1" gridLines="1"/>
  <pageMargins left="0.43307086614173229" right="0.43307086614173229" top="1.2598425196850394" bottom="1.2598425196850394" header="0.51181102362204722" footer="0.51181102362204722"/>
  <pageSetup paperSize="9" scale="9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0">
    <pageSetUpPr autoPageBreaks="0" fitToPage="1"/>
  </sheetPr>
  <dimension ref="A1:AN39"/>
  <sheetViews>
    <sheetView showRowColHeaders="0" zoomScaleNormal="100" workbookViewId="0">
      <selection activeCell="K15" sqref="K15"/>
    </sheetView>
  </sheetViews>
  <sheetFormatPr baseColWidth="10" defaultColWidth="12.33203125" defaultRowHeight="11.6" x14ac:dyDescent="0.3"/>
  <cols>
    <col min="1" max="1" width="2.75" customWidth="1"/>
    <col min="2" max="2" width="20.75" customWidth="1"/>
    <col min="3" max="3" width="1.75" customWidth="1"/>
    <col min="4" max="4" width="3.75" customWidth="1"/>
    <col min="5" max="5" width="4.75" customWidth="1"/>
    <col min="6" max="20" width="7.75" hidden="1" customWidth="1"/>
    <col min="21" max="29" width="7.75" customWidth="1"/>
    <col min="30" max="39" width="7.75" hidden="1" customWidth="1"/>
    <col min="40" max="40" width="1.75" customWidth="1"/>
  </cols>
  <sheetData>
    <row r="1" spans="1:40" ht="13.5" customHeight="1" x14ac:dyDescent="0.3">
      <c r="A1" s="29"/>
      <c r="B1" s="29"/>
      <c r="C1" s="29"/>
      <c r="D1" s="29"/>
      <c r="E1" s="30"/>
      <c r="F1" s="37"/>
      <c r="G1" s="37"/>
      <c r="H1" s="37"/>
      <c r="I1" s="37"/>
      <c r="J1" s="37"/>
      <c r="K1" s="37"/>
      <c r="L1" s="37"/>
      <c r="M1" s="112"/>
      <c r="N1" s="112"/>
      <c r="O1" s="112"/>
      <c r="P1" s="112"/>
      <c r="Q1" s="112"/>
      <c r="R1" s="112"/>
      <c r="S1" s="112"/>
      <c r="T1" s="112"/>
      <c r="U1" s="29"/>
      <c r="V1" s="29"/>
      <c r="W1" s="29"/>
      <c r="X1" s="29"/>
      <c r="Y1" s="29"/>
      <c r="Z1" s="29"/>
      <c r="AA1" s="28"/>
      <c r="AB1" s="28"/>
      <c r="AD1" s="28"/>
      <c r="AN1" s="29"/>
    </row>
    <row r="2" spans="1:40" ht="13.5" customHeight="1" x14ac:dyDescent="0.3">
      <c r="A2" s="32"/>
      <c r="B2" s="29"/>
      <c r="C2" s="32"/>
      <c r="D2" s="33"/>
      <c r="E2" s="29"/>
      <c r="F2" s="29"/>
      <c r="G2" s="29"/>
      <c r="H2" s="29"/>
      <c r="I2" s="29"/>
      <c r="J2" s="29"/>
      <c r="K2" s="29"/>
      <c r="L2" s="29"/>
      <c r="M2" s="112"/>
      <c r="N2" s="113"/>
      <c r="O2" s="113"/>
      <c r="P2" s="113"/>
      <c r="Q2" s="113"/>
      <c r="R2" s="113"/>
      <c r="S2" s="114"/>
      <c r="T2" s="113"/>
      <c r="U2" s="126" t="s">
        <v>396</v>
      </c>
      <c r="V2" s="33"/>
      <c r="W2" s="33"/>
      <c r="X2" s="33"/>
      <c r="Y2" s="33"/>
      <c r="Z2" s="33"/>
      <c r="AA2" s="32"/>
      <c r="AB2" s="32"/>
      <c r="AN2" s="32"/>
    </row>
    <row r="3" spans="1:40" ht="6.35" customHeight="1" x14ac:dyDescent="0.3">
      <c r="A3" s="32"/>
      <c r="B3" s="29"/>
      <c r="C3" s="32"/>
      <c r="D3" s="29"/>
      <c r="E3" s="29"/>
      <c r="F3" s="29"/>
      <c r="G3" s="29"/>
      <c r="H3" s="29"/>
      <c r="I3" s="29"/>
      <c r="J3" s="29"/>
      <c r="K3" s="29"/>
      <c r="L3" s="29"/>
      <c r="M3" s="29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2"/>
      <c r="AB3" s="32"/>
      <c r="AC3" s="32"/>
      <c r="AN3" s="32"/>
    </row>
    <row r="4" spans="1:40" ht="6.35" customHeight="1" x14ac:dyDescent="0.3">
      <c r="A4" s="32"/>
      <c r="B4" s="29"/>
      <c r="C4" s="32"/>
      <c r="D4" s="29"/>
      <c r="E4" s="29"/>
      <c r="F4" s="29"/>
      <c r="G4" s="29"/>
      <c r="H4" s="29"/>
      <c r="I4" s="29"/>
      <c r="J4" s="29"/>
      <c r="K4" s="29"/>
      <c r="L4" s="29"/>
      <c r="M4" s="29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2"/>
      <c r="AB4" s="32"/>
      <c r="AC4" s="32"/>
      <c r="AD4" s="32"/>
      <c r="AN4" s="32"/>
    </row>
    <row r="5" spans="1:40" ht="15" customHeight="1" x14ac:dyDescent="0.3">
      <c r="A5" s="32"/>
      <c r="C5" s="34"/>
      <c r="D5" s="34"/>
      <c r="E5" s="34"/>
      <c r="F5" s="38">
        <v>1995</v>
      </c>
      <c r="G5" s="38">
        <v>1996</v>
      </c>
      <c r="H5" s="38">
        <v>1997</v>
      </c>
      <c r="I5" s="38">
        <v>1998</v>
      </c>
      <c r="J5" s="38">
        <v>1999</v>
      </c>
      <c r="K5" s="38">
        <v>2000</v>
      </c>
      <c r="L5" s="38">
        <v>2001</v>
      </c>
      <c r="M5" s="1">
        <v>2002</v>
      </c>
      <c r="N5" s="39">
        <v>2003</v>
      </c>
      <c r="O5" s="39">
        <v>2004</v>
      </c>
      <c r="P5" s="39">
        <v>2005</v>
      </c>
      <c r="Q5" s="39">
        <v>2006</v>
      </c>
      <c r="R5" s="39">
        <v>2007</v>
      </c>
      <c r="S5" s="39">
        <v>2008</v>
      </c>
      <c r="T5" s="39">
        <v>2009</v>
      </c>
      <c r="U5" s="39">
        <v>2010</v>
      </c>
      <c r="V5" s="39">
        <v>2011</v>
      </c>
      <c r="W5" s="39">
        <v>2012</v>
      </c>
      <c r="X5" s="39">
        <v>2013</v>
      </c>
      <c r="Y5" s="39">
        <v>2014</v>
      </c>
      <c r="Z5" s="39">
        <v>2015</v>
      </c>
      <c r="AA5" s="39">
        <v>2016</v>
      </c>
      <c r="AB5" s="39">
        <v>2017</v>
      </c>
      <c r="AC5" s="39">
        <v>2018</v>
      </c>
      <c r="AD5" s="39">
        <v>2019</v>
      </c>
      <c r="AE5" s="39">
        <v>2020</v>
      </c>
      <c r="AF5" s="39">
        <v>2021</v>
      </c>
      <c r="AG5" s="39">
        <v>2022</v>
      </c>
      <c r="AH5" s="39">
        <v>2023</v>
      </c>
      <c r="AI5" s="39">
        <v>2024</v>
      </c>
      <c r="AJ5" s="39">
        <v>2025</v>
      </c>
      <c r="AK5" s="39">
        <v>2026</v>
      </c>
      <c r="AL5" s="39">
        <v>2027</v>
      </c>
      <c r="AM5" s="39">
        <v>2028</v>
      </c>
      <c r="AN5" s="39"/>
    </row>
    <row r="6" spans="1:40" ht="15" customHeight="1" x14ac:dyDescent="0.3">
      <c r="A6" s="32"/>
      <c r="B6" s="122"/>
      <c r="C6" s="34"/>
      <c r="D6" s="34"/>
      <c r="E6" s="34"/>
      <c r="F6" s="35"/>
      <c r="G6" s="35"/>
      <c r="H6" s="35"/>
      <c r="I6" s="35"/>
      <c r="J6" s="35"/>
      <c r="K6" s="35"/>
      <c r="L6" s="35"/>
      <c r="M6" s="1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</row>
    <row r="7" spans="1:40" ht="15" customHeight="1" x14ac:dyDescent="0.3">
      <c r="A7" s="32"/>
      <c r="B7" s="280" t="s">
        <v>291</v>
      </c>
      <c r="C7" s="34"/>
      <c r="D7" s="21"/>
      <c r="E7" s="40" t="s">
        <v>276</v>
      </c>
      <c r="F7" s="35"/>
      <c r="G7" s="35"/>
      <c r="H7" s="35"/>
      <c r="I7" s="35"/>
      <c r="J7" s="35"/>
      <c r="K7" s="35"/>
      <c r="L7" s="35"/>
      <c r="M7" s="1"/>
      <c r="N7" s="77">
        <v>5.0999999999999997E-2</v>
      </c>
      <c r="O7" s="77">
        <v>5.0999999999999997E-2</v>
      </c>
      <c r="P7" s="77">
        <v>5.7000000000000002E-2</v>
      </c>
      <c r="Q7" s="77">
        <v>5.7000000000000002E-2</v>
      </c>
      <c r="R7" s="77">
        <v>5.7000000000000002E-2</v>
      </c>
      <c r="S7" s="77">
        <v>0.06</v>
      </c>
      <c r="T7" s="77">
        <v>6.2E-2</v>
      </c>
      <c r="U7" s="116">
        <v>6.2E-2</v>
      </c>
      <c r="V7" s="116">
        <v>6.2E-2</v>
      </c>
      <c r="W7" s="116">
        <v>6.2E-2</v>
      </c>
      <c r="X7" s="116">
        <v>6.2E-2</v>
      </c>
      <c r="Y7" s="116">
        <v>6.2E-2</v>
      </c>
      <c r="Z7" s="116">
        <v>6.2E-2</v>
      </c>
      <c r="AA7" s="116">
        <v>6.2E-2</v>
      </c>
      <c r="AB7" s="116">
        <v>6.2E-2</v>
      </c>
      <c r="AC7" s="116">
        <v>6.2E-2</v>
      </c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39"/>
    </row>
    <row r="8" spans="1:40" ht="15" customHeight="1" x14ac:dyDescent="0.3">
      <c r="A8" s="32"/>
      <c r="B8" s="280"/>
      <c r="C8" s="34"/>
      <c r="D8" s="21"/>
      <c r="E8" s="40" t="s">
        <v>277</v>
      </c>
      <c r="F8" s="35"/>
      <c r="G8" s="35"/>
      <c r="H8" s="35"/>
      <c r="I8" s="35"/>
      <c r="J8" s="35"/>
      <c r="K8" s="35"/>
      <c r="L8" s="35"/>
      <c r="M8" s="1"/>
      <c r="N8" s="36">
        <v>7.25</v>
      </c>
      <c r="O8" s="36">
        <v>7.25</v>
      </c>
      <c r="P8" s="36">
        <v>9.69</v>
      </c>
      <c r="Q8" s="36">
        <v>9.69</v>
      </c>
      <c r="R8" s="36">
        <v>9.69</v>
      </c>
      <c r="S8" s="36">
        <v>10.17</v>
      </c>
      <c r="T8" s="36">
        <v>10.58</v>
      </c>
      <c r="U8" s="117">
        <v>10.58</v>
      </c>
      <c r="V8" s="117">
        <v>10.58</v>
      </c>
      <c r="W8" s="117">
        <v>10.58</v>
      </c>
      <c r="X8" s="117">
        <v>10.58</v>
      </c>
      <c r="Y8" s="117">
        <v>10.58</v>
      </c>
      <c r="Z8" s="117">
        <v>10.58</v>
      </c>
      <c r="AA8" s="117">
        <v>10.58</v>
      </c>
      <c r="AB8" s="117">
        <v>10.58</v>
      </c>
      <c r="AC8" s="117">
        <v>10.58</v>
      </c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39"/>
    </row>
    <row r="9" spans="1:40" ht="6.35" customHeight="1" x14ac:dyDescent="0.3">
      <c r="A9" s="32"/>
      <c r="B9" s="280"/>
      <c r="C9" s="34"/>
      <c r="D9" s="21"/>
      <c r="E9" s="40"/>
      <c r="F9" s="35"/>
      <c r="G9" s="35"/>
      <c r="H9" s="35"/>
      <c r="I9" s="35"/>
      <c r="J9" s="35"/>
      <c r="K9" s="35"/>
      <c r="L9" s="35"/>
      <c r="M9" s="1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9"/>
    </row>
    <row r="10" spans="1:40" ht="15" customHeight="1" x14ac:dyDescent="0.3">
      <c r="A10" s="32"/>
      <c r="B10" s="281" t="s">
        <v>290</v>
      </c>
      <c r="C10" s="34"/>
      <c r="D10" s="21"/>
      <c r="E10" s="40" t="s">
        <v>278</v>
      </c>
      <c r="F10" s="35"/>
      <c r="G10" s="35"/>
      <c r="H10" s="35"/>
      <c r="I10" s="35"/>
      <c r="J10" s="35"/>
      <c r="K10" s="35"/>
      <c r="L10" s="35"/>
      <c r="M10" s="1"/>
      <c r="N10" s="77">
        <v>5.0999999999999997E-2</v>
      </c>
      <c r="O10" s="77">
        <v>5.0999999999999997E-2</v>
      </c>
      <c r="P10" s="77">
        <v>7.0000000000000007E-2</v>
      </c>
      <c r="Q10" s="77">
        <v>7.0000000000000007E-2</v>
      </c>
      <c r="R10" s="77">
        <v>7.0000000000000007E-2</v>
      </c>
      <c r="S10" s="77">
        <v>7.2999999999999995E-2</v>
      </c>
      <c r="T10" s="77">
        <v>7.4999999999999997E-2</v>
      </c>
      <c r="U10" s="116">
        <v>7.4999999999999997E-2</v>
      </c>
      <c r="V10" s="116">
        <v>7.4999999999999997E-2</v>
      </c>
      <c r="W10" s="116">
        <v>7.4999999999999997E-2</v>
      </c>
      <c r="X10" s="116">
        <v>7.4999999999999997E-2</v>
      </c>
      <c r="Y10" s="116">
        <v>7.4999999999999997E-2</v>
      </c>
      <c r="Z10" s="116">
        <v>7.4999999999999997E-2</v>
      </c>
      <c r="AA10" s="116">
        <v>7.4999999999999997E-2</v>
      </c>
      <c r="AB10" s="116">
        <v>7.4999999999999997E-2</v>
      </c>
      <c r="AC10" s="116">
        <v>7.4999999999999997E-2</v>
      </c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39"/>
    </row>
    <row r="11" spans="1:40" ht="15" customHeight="1" x14ac:dyDescent="0.3">
      <c r="A11" s="32"/>
      <c r="B11" s="281"/>
      <c r="C11" s="34"/>
      <c r="D11" s="21"/>
      <c r="E11" s="40" t="s">
        <v>277</v>
      </c>
      <c r="F11" s="35"/>
      <c r="G11" s="35"/>
      <c r="H11" s="35"/>
      <c r="I11" s="35"/>
      <c r="J11" s="35"/>
      <c r="K11" s="35"/>
      <c r="L11" s="35"/>
      <c r="M11" s="1"/>
      <c r="N11" s="36">
        <v>7.25</v>
      </c>
      <c r="O11" s="36">
        <v>7.25</v>
      </c>
      <c r="P11" s="36">
        <v>6.75</v>
      </c>
      <c r="Q11" s="36">
        <v>6.75</v>
      </c>
      <c r="R11" s="36">
        <v>6.75</v>
      </c>
      <c r="S11" s="36">
        <v>7.02</v>
      </c>
      <c r="T11" s="36">
        <v>7.23</v>
      </c>
      <c r="U11" s="117">
        <v>7.23</v>
      </c>
      <c r="V11" s="117">
        <v>7.23</v>
      </c>
      <c r="W11" s="117">
        <v>7.23</v>
      </c>
      <c r="X11" s="117">
        <v>7.23</v>
      </c>
      <c r="Y11" s="117">
        <v>7.23</v>
      </c>
      <c r="Z11" s="117">
        <v>7.23</v>
      </c>
      <c r="AA11" s="117">
        <v>7.23</v>
      </c>
      <c r="AB11" s="117">
        <v>7.23</v>
      </c>
      <c r="AC11" s="117">
        <v>7.23</v>
      </c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39"/>
    </row>
    <row r="12" spans="1:40" ht="6.35" customHeight="1" x14ac:dyDescent="0.3">
      <c r="A12" s="32"/>
      <c r="B12" s="281"/>
      <c r="C12" s="34"/>
      <c r="D12" s="21"/>
      <c r="E12" s="40"/>
      <c r="F12" s="35"/>
      <c r="G12" s="35"/>
      <c r="H12" s="35"/>
      <c r="I12" s="35"/>
      <c r="J12" s="35"/>
      <c r="K12" s="35"/>
      <c r="L12" s="35"/>
      <c r="M12" s="1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9"/>
    </row>
    <row r="13" spans="1:40" ht="15" customHeight="1" x14ac:dyDescent="0.3">
      <c r="A13" s="32"/>
      <c r="C13" s="34"/>
      <c r="D13" s="21"/>
      <c r="E13" s="40" t="s">
        <v>279</v>
      </c>
      <c r="F13" s="35"/>
      <c r="G13" s="35"/>
      <c r="H13" s="35"/>
      <c r="I13" s="35"/>
      <c r="J13" s="35"/>
      <c r="K13" s="35"/>
      <c r="L13" s="35"/>
      <c r="M13" s="1"/>
      <c r="N13" s="77">
        <v>5.0999999999999997E-2</v>
      </c>
      <c r="O13" s="77">
        <v>5.0999999999999997E-2</v>
      </c>
      <c r="P13" s="77">
        <v>5.7000000000000002E-2</v>
      </c>
      <c r="Q13" s="77">
        <v>5.7000000000000002E-2</v>
      </c>
      <c r="R13" s="77">
        <v>5.7000000000000002E-2</v>
      </c>
      <c r="S13" s="77">
        <v>0.06</v>
      </c>
      <c r="T13" s="77">
        <v>6.2E-2</v>
      </c>
      <c r="U13" s="116">
        <v>6.2E-2</v>
      </c>
      <c r="V13" s="116">
        <v>6.2E-2</v>
      </c>
      <c r="W13" s="116">
        <v>6.2E-2</v>
      </c>
      <c r="X13" s="116">
        <v>6.2E-2</v>
      </c>
      <c r="Y13" s="116">
        <v>6.2E-2</v>
      </c>
      <c r="Z13" s="116">
        <v>6.2E-2</v>
      </c>
      <c r="AA13" s="116">
        <v>6.2E-2</v>
      </c>
      <c r="AB13" s="116">
        <v>6.2E-2</v>
      </c>
      <c r="AC13" s="116">
        <v>6.2E-2</v>
      </c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39"/>
    </row>
    <row r="14" spans="1:40" ht="15" customHeight="1" x14ac:dyDescent="0.3">
      <c r="A14" s="32"/>
      <c r="B14" s="100"/>
      <c r="C14" s="34"/>
      <c r="D14" s="21"/>
      <c r="E14" s="40" t="s">
        <v>277</v>
      </c>
      <c r="F14" s="35"/>
      <c r="G14" s="35"/>
      <c r="H14" s="35"/>
      <c r="I14" s="35"/>
      <c r="J14" s="35"/>
      <c r="K14" s="35"/>
      <c r="L14" s="35"/>
      <c r="M14" s="1"/>
      <c r="N14" s="36">
        <v>7.25</v>
      </c>
      <c r="O14" s="36">
        <v>7.25</v>
      </c>
      <c r="P14" s="36">
        <v>9.69</v>
      </c>
      <c r="Q14" s="36">
        <v>9.69</v>
      </c>
      <c r="R14" s="36">
        <v>9.69</v>
      </c>
      <c r="S14" s="36">
        <v>10.17</v>
      </c>
      <c r="T14" s="36">
        <v>10.58</v>
      </c>
      <c r="U14" s="117">
        <v>10.58</v>
      </c>
      <c r="V14" s="117">
        <v>10.58</v>
      </c>
      <c r="W14" s="117">
        <v>10.58</v>
      </c>
      <c r="X14" s="117">
        <v>10.58</v>
      </c>
      <c r="Y14" s="117">
        <v>10.58</v>
      </c>
      <c r="Z14" s="117">
        <v>10.58</v>
      </c>
      <c r="AA14" s="117">
        <v>10.58</v>
      </c>
      <c r="AB14" s="117">
        <v>10.58</v>
      </c>
      <c r="AC14" s="117">
        <v>10.58</v>
      </c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39"/>
    </row>
    <row r="15" spans="1:40" ht="6.35" customHeight="1" x14ac:dyDescent="0.3">
      <c r="A15" s="32"/>
      <c r="B15" s="100"/>
      <c r="C15" s="34"/>
      <c r="D15" s="21"/>
      <c r="E15" s="40"/>
      <c r="F15" s="35"/>
      <c r="G15" s="35"/>
      <c r="H15" s="35"/>
      <c r="I15" s="35"/>
      <c r="J15" s="35"/>
      <c r="K15" s="35"/>
      <c r="L15" s="35"/>
      <c r="M15" s="1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9"/>
    </row>
    <row r="16" spans="1:40" ht="15" customHeight="1" x14ac:dyDescent="0.3">
      <c r="A16" s="32"/>
      <c r="B16" s="100"/>
      <c r="C16" s="34"/>
      <c r="D16" s="21"/>
      <c r="E16" s="40" t="s">
        <v>280</v>
      </c>
      <c r="F16" s="35"/>
      <c r="G16" s="35"/>
      <c r="H16" s="35"/>
      <c r="I16" s="35"/>
      <c r="J16" s="35"/>
      <c r="K16" s="35"/>
      <c r="L16" s="35"/>
      <c r="M16" s="1"/>
      <c r="N16" s="77">
        <v>5.0999999999999997E-2</v>
      </c>
      <c r="O16" s="77">
        <v>5.0999999999999997E-2</v>
      </c>
      <c r="P16" s="77">
        <v>5.8999999999999997E-2</v>
      </c>
      <c r="Q16" s="77">
        <v>5.8999999999999997E-2</v>
      </c>
      <c r="R16" s="77">
        <v>5.8999999999999997E-2</v>
      </c>
      <c r="S16" s="77">
        <v>6.3E-2</v>
      </c>
      <c r="T16" s="77">
        <v>6.6000000000000003E-2</v>
      </c>
      <c r="U16" s="116">
        <v>6.6000000000000003E-2</v>
      </c>
      <c r="V16" s="116">
        <v>6.6000000000000003E-2</v>
      </c>
      <c r="W16" s="116">
        <v>6.6000000000000003E-2</v>
      </c>
      <c r="X16" s="116">
        <v>6.6000000000000003E-2</v>
      </c>
      <c r="Y16" s="116">
        <v>6.6000000000000003E-2</v>
      </c>
      <c r="Z16" s="116">
        <v>6.6000000000000003E-2</v>
      </c>
      <c r="AA16" s="116">
        <v>6.6000000000000003E-2</v>
      </c>
      <c r="AB16" s="116">
        <v>6.6000000000000003E-2</v>
      </c>
      <c r="AC16" s="116">
        <v>6.6000000000000003E-2</v>
      </c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39"/>
    </row>
    <row r="17" spans="1:40" ht="15" customHeight="1" x14ac:dyDescent="0.3">
      <c r="A17" s="32"/>
      <c r="B17" s="100"/>
      <c r="C17" s="34"/>
      <c r="D17" s="21"/>
      <c r="E17" s="40" t="s">
        <v>277</v>
      </c>
      <c r="F17" s="35"/>
      <c r="G17" s="35"/>
      <c r="H17" s="35"/>
      <c r="I17" s="35"/>
      <c r="J17" s="35"/>
      <c r="K17" s="35"/>
      <c r="L17" s="35"/>
      <c r="M17" s="1"/>
      <c r="N17" s="36">
        <v>7.25</v>
      </c>
      <c r="O17" s="36">
        <v>7.25</v>
      </c>
      <c r="P17" s="36">
        <v>10.130000000000001</v>
      </c>
      <c r="Q17" s="36">
        <v>10.130000000000001</v>
      </c>
      <c r="R17" s="36">
        <v>10.130000000000001</v>
      </c>
      <c r="S17" s="36">
        <v>10.74</v>
      </c>
      <c r="T17" s="36">
        <v>11.28</v>
      </c>
      <c r="U17" s="117">
        <v>11.28</v>
      </c>
      <c r="V17" s="117">
        <v>11.28</v>
      </c>
      <c r="W17" s="117">
        <v>11.28</v>
      </c>
      <c r="X17" s="117">
        <v>11.28</v>
      </c>
      <c r="Y17" s="117">
        <v>11.28</v>
      </c>
      <c r="Z17" s="117">
        <v>11.28</v>
      </c>
      <c r="AA17" s="117">
        <v>11.28</v>
      </c>
      <c r="AB17" s="117">
        <v>11.28</v>
      </c>
      <c r="AC17" s="117">
        <v>11.28</v>
      </c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39"/>
    </row>
    <row r="18" spans="1:40" ht="15" customHeight="1" x14ac:dyDescent="0.3">
      <c r="A18" s="32"/>
      <c r="B18" s="32"/>
      <c r="C18" s="34"/>
      <c r="D18" s="1"/>
      <c r="E18" s="39"/>
      <c r="F18" s="35"/>
      <c r="G18" s="35"/>
      <c r="H18" s="35"/>
      <c r="I18" s="35"/>
      <c r="J18" s="35"/>
      <c r="K18" s="35"/>
      <c r="L18" s="35"/>
      <c r="M18" s="1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9"/>
    </row>
    <row r="19" spans="1:40" ht="15" customHeight="1" x14ac:dyDescent="0.3">
      <c r="A19" s="32"/>
      <c r="B19" s="280" t="s">
        <v>275</v>
      </c>
      <c r="C19" s="34"/>
      <c r="D19" s="1"/>
      <c r="E19" s="115" t="s">
        <v>281</v>
      </c>
      <c r="F19" s="38">
        <v>190</v>
      </c>
      <c r="G19" s="38">
        <v>190</v>
      </c>
      <c r="H19" s="38">
        <v>190</v>
      </c>
      <c r="I19" s="38">
        <v>190</v>
      </c>
      <c r="J19" s="38">
        <v>190</v>
      </c>
      <c r="K19" s="38">
        <v>195</v>
      </c>
      <c r="L19" s="38">
        <v>210</v>
      </c>
      <c r="M19" s="2">
        <v>210</v>
      </c>
      <c r="N19" s="76"/>
      <c r="O19" s="76"/>
      <c r="P19" s="76"/>
      <c r="Q19" s="76"/>
      <c r="R19" s="76"/>
      <c r="S19" s="76"/>
      <c r="T19" s="76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39"/>
    </row>
    <row r="20" spans="1:40" ht="15" customHeight="1" x14ac:dyDescent="0.3">
      <c r="A20" s="32"/>
      <c r="B20" s="280"/>
      <c r="C20" s="34"/>
      <c r="D20" s="1"/>
      <c r="E20" s="115" t="s">
        <v>282</v>
      </c>
      <c r="F20" s="38">
        <v>150</v>
      </c>
      <c r="G20" s="38">
        <v>150</v>
      </c>
      <c r="H20" s="38">
        <v>150</v>
      </c>
      <c r="I20" s="38">
        <v>150</v>
      </c>
      <c r="J20" s="38">
        <v>150</v>
      </c>
      <c r="K20" s="38">
        <v>155</v>
      </c>
      <c r="L20" s="38">
        <v>165</v>
      </c>
      <c r="M20" s="2">
        <v>175</v>
      </c>
      <c r="N20" s="76"/>
      <c r="O20" s="76"/>
      <c r="P20" s="76"/>
      <c r="Q20" s="76"/>
      <c r="R20" s="76"/>
      <c r="S20" s="76"/>
      <c r="T20" s="76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39"/>
    </row>
    <row r="21" spans="1:40" ht="15" customHeight="1" x14ac:dyDescent="0.3">
      <c r="A21" s="32"/>
      <c r="B21" s="280"/>
      <c r="C21" s="34"/>
      <c r="D21" s="1"/>
      <c r="E21" s="115" t="s">
        <v>283</v>
      </c>
      <c r="F21" s="38">
        <v>125</v>
      </c>
      <c r="G21" s="38">
        <v>125</v>
      </c>
      <c r="H21" s="38">
        <v>125</v>
      </c>
      <c r="I21" s="38">
        <v>125</v>
      </c>
      <c r="J21" s="38">
        <v>125</v>
      </c>
      <c r="K21" s="38">
        <v>130</v>
      </c>
      <c r="L21" s="38">
        <v>140</v>
      </c>
      <c r="M21" s="2">
        <v>145</v>
      </c>
      <c r="N21" s="76"/>
      <c r="O21" s="76"/>
      <c r="P21" s="76"/>
      <c r="Q21" s="76"/>
      <c r="R21" s="76"/>
      <c r="S21" s="76"/>
      <c r="T21" s="76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39"/>
    </row>
    <row r="22" spans="1:40" ht="15" customHeight="1" x14ac:dyDescent="0.3">
      <c r="A22" s="32"/>
      <c r="B22" s="280"/>
      <c r="C22" s="34"/>
      <c r="D22" s="1"/>
      <c r="E22" s="115" t="s">
        <v>284</v>
      </c>
      <c r="F22" s="38">
        <v>105</v>
      </c>
      <c r="G22" s="38">
        <v>105</v>
      </c>
      <c r="H22" s="38">
        <v>105</v>
      </c>
      <c r="I22" s="38">
        <v>105</v>
      </c>
      <c r="J22" s="38">
        <v>105</v>
      </c>
      <c r="K22" s="38">
        <v>110</v>
      </c>
      <c r="L22" s="38">
        <v>120</v>
      </c>
      <c r="M22" s="2">
        <v>125</v>
      </c>
      <c r="N22" s="76"/>
      <c r="O22" s="76"/>
      <c r="P22" s="76"/>
      <c r="Q22" s="76"/>
      <c r="R22" s="76"/>
      <c r="S22" s="76"/>
      <c r="T22" s="76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39"/>
    </row>
    <row r="23" spans="1:40" ht="15" customHeight="1" x14ac:dyDescent="0.3">
      <c r="A23" s="32"/>
      <c r="B23" s="100"/>
      <c r="C23" s="34"/>
      <c r="D23" s="1"/>
      <c r="E23" s="115" t="s">
        <v>285</v>
      </c>
      <c r="F23" s="38">
        <v>90</v>
      </c>
      <c r="G23" s="38">
        <v>90</v>
      </c>
      <c r="H23" s="38">
        <v>90</v>
      </c>
      <c r="I23" s="38">
        <v>90</v>
      </c>
      <c r="J23" s="38">
        <v>90</v>
      </c>
      <c r="K23" s="38">
        <v>95</v>
      </c>
      <c r="L23" s="38">
        <v>105</v>
      </c>
      <c r="M23" s="2">
        <v>110</v>
      </c>
      <c r="N23" s="76"/>
      <c r="O23" s="76"/>
      <c r="P23" s="76"/>
      <c r="Q23" s="76"/>
      <c r="R23" s="76"/>
      <c r="S23" s="76"/>
      <c r="T23" s="76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39"/>
    </row>
    <row r="24" spans="1:40" ht="15" customHeight="1" x14ac:dyDescent="0.3">
      <c r="A24" s="32"/>
      <c r="B24" s="32"/>
      <c r="C24" s="34"/>
      <c r="D24" s="1"/>
      <c r="E24" s="115" t="s">
        <v>286</v>
      </c>
      <c r="F24" s="38">
        <v>80</v>
      </c>
      <c r="G24" s="38">
        <v>80</v>
      </c>
      <c r="H24" s="38">
        <v>80</v>
      </c>
      <c r="I24" s="38">
        <v>80</v>
      </c>
      <c r="J24" s="38">
        <v>80</v>
      </c>
      <c r="K24" s="38">
        <v>85</v>
      </c>
      <c r="L24" s="38">
        <v>95</v>
      </c>
      <c r="M24" s="2">
        <v>100</v>
      </c>
      <c r="N24" s="76"/>
      <c r="O24" s="76"/>
      <c r="P24" s="76"/>
      <c r="Q24" s="76"/>
      <c r="R24" s="76"/>
      <c r="S24" s="76"/>
      <c r="T24" s="76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39"/>
    </row>
    <row r="25" spans="1:40" ht="15" customHeight="1" x14ac:dyDescent="0.3">
      <c r="A25" s="32"/>
      <c r="B25" s="32"/>
      <c r="C25" s="34"/>
      <c r="D25" s="1"/>
      <c r="E25" s="115" t="s">
        <v>287</v>
      </c>
      <c r="F25" s="38">
        <v>70</v>
      </c>
      <c r="G25" s="38">
        <v>70</v>
      </c>
      <c r="H25" s="38">
        <v>70</v>
      </c>
      <c r="I25" s="38">
        <v>70</v>
      </c>
      <c r="J25" s="38">
        <v>70</v>
      </c>
      <c r="K25" s="38">
        <v>75</v>
      </c>
      <c r="L25" s="38">
        <v>85</v>
      </c>
      <c r="M25" s="2">
        <v>90</v>
      </c>
      <c r="N25" s="76"/>
      <c r="O25" s="76"/>
      <c r="P25" s="76"/>
      <c r="Q25" s="76"/>
      <c r="R25" s="76"/>
      <c r="S25" s="76"/>
      <c r="T25" s="76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39"/>
    </row>
    <row r="26" spans="1:40" ht="6.35" customHeight="1" x14ac:dyDescent="0.3">
      <c r="A26" s="32"/>
      <c r="B26" s="32"/>
      <c r="C26" s="34"/>
      <c r="D26" s="1"/>
      <c r="E26" s="115"/>
      <c r="F26" s="38"/>
      <c r="G26" s="38"/>
      <c r="H26" s="38"/>
      <c r="I26" s="38"/>
      <c r="J26" s="38"/>
      <c r="K26" s="38"/>
      <c r="L26" s="38"/>
      <c r="M26" s="2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9"/>
    </row>
    <row r="27" spans="1:40" ht="15" customHeight="1" x14ac:dyDescent="0.3">
      <c r="A27" s="32"/>
      <c r="B27" s="32"/>
      <c r="C27" s="34"/>
      <c r="D27" s="1"/>
      <c r="E27" s="115" t="s">
        <v>7</v>
      </c>
      <c r="F27" s="38">
        <v>135</v>
      </c>
      <c r="G27" s="38">
        <v>135</v>
      </c>
      <c r="H27" s="38">
        <v>135</v>
      </c>
      <c r="I27" s="38">
        <v>135</v>
      </c>
      <c r="J27" s="38">
        <v>135</v>
      </c>
      <c r="K27" s="38">
        <v>140</v>
      </c>
      <c r="L27" s="38">
        <v>140</v>
      </c>
      <c r="M27" s="2">
        <v>150</v>
      </c>
      <c r="N27" s="76"/>
      <c r="O27" s="76"/>
      <c r="P27" s="76"/>
      <c r="Q27" s="76"/>
      <c r="R27" s="76"/>
      <c r="S27" s="76"/>
      <c r="T27" s="76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39"/>
    </row>
    <row r="28" spans="1:40" ht="9.75" customHeight="1" x14ac:dyDescent="0.3">
      <c r="A28" s="32"/>
      <c r="B28" s="32"/>
      <c r="C28" s="34"/>
      <c r="D28" s="34"/>
      <c r="E28" s="34"/>
      <c r="F28" s="35"/>
      <c r="G28" s="35"/>
      <c r="H28" s="35"/>
      <c r="I28" s="35"/>
      <c r="J28" s="35"/>
      <c r="K28" s="35"/>
      <c r="L28" s="35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9"/>
    </row>
    <row r="29" spans="1:40" ht="9" customHeight="1" x14ac:dyDescent="0.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</row>
    <row r="30" spans="1:40" ht="13.5" customHeight="1" x14ac:dyDescent="0.3">
      <c r="A30" s="32"/>
      <c r="B30" s="29"/>
      <c r="D30" s="101"/>
      <c r="F30" s="32"/>
      <c r="G30" s="32"/>
      <c r="H30" s="32"/>
      <c r="I30" s="32"/>
      <c r="J30" s="32"/>
      <c r="K30" s="32"/>
      <c r="L30" s="32"/>
      <c r="N30" s="32"/>
      <c r="O30" s="32"/>
      <c r="P30" s="32"/>
      <c r="Q30" s="32"/>
      <c r="R30" s="32"/>
      <c r="U30" s="121" t="s">
        <v>288</v>
      </c>
      <c r="AB30" s="32"/>
      <c r="AK30" s="33"/>
      <c r="AL30" s="33"/>
      <c r="AM30" s="33"/>
      <c r="AN30" s="32"/>
    </row>
    <row r="31" spans="1:40" ht="13.5" customHeight="1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AK31" s="33"/>
      <c r="AL31" s="33"/>
      <c r="AM31" s="33"/>
      <c r="AN31" s="29"/>
    </row>
    <row r="32" spans="1:40" ht="13.5" customHeight="1" x14ac:dyDescent="0.3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100"/>
      <c r="O32" s="100"/>
      <c r="P32" s="100"/>
      <c r="Q32" s="100"/>
      <c r="R32" s="100"/>
      <c r="U32" s="282" t="s">
        <v>289</v>
      </c>
      <c r="V32" s="282"/>
      <c r="W32" s="282"/>
      <c r="X32" s="282"/>
      <c r="Y32" s="282"/>
      <c r="Z32" s="282"/>
      <c r="AA32" s="282"/>
      <c r="AB32" s="282"/>
      <c r="AC32" s="282"/>
      <c r="AK32" s="33"/>
      <c r="AL32" s="33"/>
      <c r="AM32" s="33"/>
      <c r="AN32" s="29"/>
    </row>
    <row r="33" spans="1:40" ht="13.5" customHeight="1" x14ac:dyDescent="0.3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100"/>
      <c r="O33" s="100"/>
      <c r="P33" s="100"/>
      <c r="Q33" s="100"/>
      <c r="R33" s="100"/>
      <c r="U33" s="282"/>
      <c r="V33" s="282"/>
      <c r="W33" s="282"/>
      <c r="X33" s="282"/>
      <c r="Y33" s="282"/>
      <c r="Z33" s="282"/>
      <c r="AA33" s="282"/>
      <c r="AB33" s="282"/>
      <c r="AC33" s="282"/>
      <c r="AK33" s="33"/>
      <c r="AL33" s="33"/>
      <c r="AM33" s="33"/>
      <c r="AN33" s="29"/>
    </row>
    <row r="34" spans="1:40" ht="13.5" customHeight="1" x14ac:dyDescent="0.3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100"/>
      <c r="O34" s="100"/>
      <c r="P34" s="100"/>
      <c r="Q34" s="100"/>
      <c r="R34" s="100"/>
      <c r="S34" s="41"/>
      <c r="T34" s="33"/>
      <c r="U34" s="282"/>
      <c r="V34" s="282"/>
      <c r="W34" s="282"/>
      <c r="X34" s="282"/>
      <c r="Y34" s="282"/>
      <c r="Z34" s="282"/>
      <c r="AA34" s="282"/>
      <c r="AB34" s="282"/>
      <c r="AC34" s="282"/>
      <c r="AD34" s="29"/>
      <c r="AN34" s="29"/>
    </row>
    <row r="35" spans="1:40" ht="13.5" customHeight="1" x14ac:dyDescent="0.3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100"/>
      <c r="O35" s="100"/>
      <c r="P35" s="100"/>
      <c r="Q35" s="100"/>
      <c r="R35" s="100"/>
      <c r="S35" s="100"/>
      <c r="T35" s="100"/>
      <c r="U35" s="33"/>
      <c r="V35" s="33"/>
      <c r="W35" s="33"/>
      <c r="X35" s="33"/>
      <c r="Y35" s="33"/>
      <c r="Z35" s="33"/>
      <c r="AA35" s="33"/>
      <c r="AB35" s="33"/>
      <c r="AC35" s="29"/>
      <c r="AD35" s="29"/>
      <c r="AN35" s="29"/>
    </row>
    <row r="36" spans="1:40" ht="13.5" customHeight="1" x14ac:dyDescent="0.3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41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N36" s="29"/>
    </row>
    <row r="37" spans="1:40" x14ac:dyDescent="0.3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N37" s="29"/>
    </row>
    <row r="38" spans="1:40" x14ac:dyDescent="0.3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AC38" s="29"/>
      <c r="AD38" s="29"/>
      <c r="AN38" s="29"/>
    </row>
    <row r="39" spans="1:40" hidden="1" x14ac:dyDescent="0.3">
      <c r="A39" s="31" t="s">
        <v>271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AC39" s="29"/>
      <c r="AD39" s="29"/>
      <c r="AN39" s="29"/>
    </row>
  </sheetData>
  <sheetProtection algorithmName="SHA-512" hashValue="dPKHhJiVqLzCpqgqsFTsRkOM/xO0Q3rdo/F3Ey73Pj4avdk/g6DfjyoUsl1H/4J27JqzCKvd3r9V7zQAZXCk/A==" saltValue="mcNMj3RTpYlAsyeuFL8xpQ==" spinCount="100000" sheet="1" objects="1" scenarios="1"/>
  <mergeCells count="4">
    <mergeCell ref="B7:B9"/>
    <mergeCell ref="B10:B12"/>
    <mergeCell ref="B19:B22"/>
    <mergeCell ref="U32:AC34"/>
  </mergeCells>
  <phoneticPr fontId="2" type="noConversion"/>
  <printOptions horizontalCentered="1" gridLines="1"/>
  <pageMargins left="0.43307086614173229" right="0.43307086614173229" top="1.2598425196850394" bottom="1.2598425196850394" header="0.51181102362204722" footer="0.51181102362204722"/>
  <pageSetup paperSize="9" scale="94" orientation="landscape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5">
    <pageSetUpPr autoPageBreaks="0"/>
  </sheetPr>
  <dimension ref="A1:CX128"/>
  <sheetViews>
    <sheetView showGridLines="0" showRowColHeaders="0" zoomScaleNormal="100" workbookViewId="0">
      <selection activeCell="K15" sqref="K15"/>
    </sheetView>
  </sheetViews>
  <sheetFormatPr baseColWidth="10" defaultRowHeight="11.6" x14ac:dyDescent="0.3"/>
  <cols>
    <col min="1" max="1" width="1.75" customWidth="1"/>
    <col min="2" max="2" width="4.75" customWidth="1"/>
    <col min="3" max="3" width="1.75" customWidth="1"/>
    <col min="4" max="4" width="22.75" customWidth="1"/>
    <col min="5" max="5" width="5.75" customWidth="1"/>
    <col min="6" max="6" width="10.75" customWidth="1"/>
    <col min="7" max="7" width="6.75" customWidth="1"/>
    <col min="8" max="11" width="10.75" customWidth="1"/>
    <col min="12" max="17" width="7.25" customWidth="1"/>
    <col min="18" max="18" width="10.75" customWidth="1"/>
    <col min="19" max="19" width="2.75" customWidth="1"/>
    <col min="29" max="29" width="11.33203125" hidden="1" customWidth="1"/>
    <col min="30" max="30" width="0" style="146" hidden="1" customWidth="1"/>
  </cols>
  <sheetData>
    <row r="1" spans="2:102" x14ac:dyDescent="0.3">
      <c r="B1" s="6"/>
      <c r="C1" s="6"/>
      <c r="D1" s="6"/>
      <c r="E1" s="6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AC1" s="43"/>
      <c r="AD1" s="43" t="s">
        <v>271</v>
      </c>
      <c r="CX1" s="134"/>
    </row>
    <row r="2" spans="2:102" x14ac:dyDescent="0.3">
      <c r="B2" s="6"/>
      <c r="C2" s="6"/>
      <c r="D2" s="6"/>
      <c r="E2" s="68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127" t="str">
        <f>xx!$D$11</f>
        <v>Ausblenden mit F3</v>
      </c>
      <c r="S2" s="6"/>
      <c r="AC2" s="43"/>
      <c r="AD2" s="43"/>
    </row>
    <row r="3" spans="2:102" ht="13.5" customHeight="1" x14ac:dyDescent="0.3">
      <c r="B3" s="50"/>
      <c r="C3" s="50"/>
      <c r="D3" s="79" t="str">
        <f>xx!$D$12</f>
        <v>Ermittlung der Gehaltskosten und der auftragsbezogenen Arbeitsstunden</v>
      </c>
      <c r="E3" s="69"/>
      <c r="F3" s="48"/>
      <c r="G3" s="48"/>
      <c r="H3" s="48"/>
      <c r="I3" s="48"/>
      <c r="J3" s="48"/>
      <c r="K3" s="6"/>
      <c r="L3" s="48"/>
      <c r="M3" s="48"/>
      <c r="N3" s="48"/>
      <c r="O3" s="48"/>
      <c r="P3" s="48"/>
      <c r="Q3" s="48"/>
      <c r="R3" s="70"/>
      <c r="S3" s="48"/>
      <c r="AC3" s="28"/>
      <c r="AD3" s="147"/>
    </row>
    <row r="4" spans="2:102" ht="7.5" customHeight="1" x14ac:dyDescent="0.3">
      <c r="B4" s="50"/>
      <c r="C4" s="50"/>
      <c r="D4" s="48"/>
      <c r="E4" s="49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AC4" s="28"/>
      <c r="AD4" s="147"/>
    </row>
    <row r="5" spans="2:102" ht="13.5" customHeight="1" x14ac:dyDescent="0.3">
      <c r="B5" s="6"/>
      <c r="C5" s="50"/>
      <c r="D5" s="175" t="str">
        <f>xx!$D$101&amp;"  "</f>
        <v xml:space="preserve">Jahr  </v>
      </c>
      <c r="E5" s="189">
        <v>2024</v>
      </c>
      <c r="F5" s="68"/>
      <c r="G5" s="68"/>
      <c r="H5" s="128"/>
      <c r="I5" s="128" t="str">
        <f>xx!$D$14&amp;"  "</f>
        <v xml:space="preserve">Jahresarbeitsstunden  </v>
      </c>
      <c r="J5" s="191">
        <v>2184</v>
      </c>
      <c r="K5" s="72" t="str">
        <f>" "&amp;xx!$D$15</f>
        <v xml:space="preserve"> (52 Wo x 42 Std)</v>
      </c>
      <c r="L5" s="129"/>
      <c r="M5" s="6"/>
      <c r="N5" s="48"/>
      <c r="O5" s="48"/>
      <c r="P5" s="48"/>
      <c r="Q5" s="48"/>
      <c r="R5" s="48"/>
      <c r="S5" s="48"/>
      <c r="AC5" s="28"/>
      <c r="AD5" s="147"/>
    </row>
    <row r="6" spans="2:102" ht="10.85" customHeight="1" x14ac:dyDescent="0.3">
      <c r="B6" s="6"/>
      <c r="C6" s="50"/>
      <c r="D6" s="6"/>
      <c r="E6" s="68"/>
      <c r="F6" s="5"/>
      <c r="G6" s="5"/>
      <c r="H6" s="4"/>
      <c r="I6" s="48"/>
      <c r="J6" s="48"/>
      <c r="K6" s="48"/>
      <c r="L6" s="6"/>
      <c r="M6" s="71"/>
      <c r="N6" s="71"/>
      <c r="O6" s="71"/>
      <c r="P6" s="71"/>
      <c r="Q6" s="71"/>
      <c r="R6" s="48"/>
      <c r="S6" s="48"/>
      <c r="AC6" s="28"/>
      <c r="AD6" s="147"/>
    </row>
    <row r="7" spans="2:102" ht="13.5" customHeight="1" x14ac:dyDescent="0.3">
      <c r="B7" s="72"/>
      <c r="C7" s="50"/>
      <c r="D7" s="6"/>
      <c r="E7" s="4" t="str">
        <f>xx!$D$16</f>
        <v>Sozialleistungen</v>
      </c>
      <c r="F7" s="6"/>
      <c r="G7" s="128" t="str">
        <f>xx!$D$34&amp;" *"</f>
        <v>BVG *</v>
      </c>
      <c r="H7" s="128" t="str">
        <f>xx!$D$22&amp;"+"&amp;xx!$D$34&amp;" **"</f>
        <v>AHV+BVG **</v>
      </c>
      <c r="I7" s="6"/>
      <c r="J7" s="6"/>
      <c r="K7" s="14"/>
      <c r="L7" s="6"/>
      <c r="M7" s="133"/>
      <c r="N7" s="133"/>
      <c r="O7" s="133"/>
      <c r="P7" s="133"/>
      <c r="Q7" s="133"/>
      <c r="R7" s="48"/>
      <c r="S7" s="48"/>
      <c r="AC7" s="28"/>
      <c r="AD7" s="147"/>
    </row>
    <row r="8" spans="2:102" ht="13.5" customHeight="1" x14ac:dyDescent="0.3">
      <c r="B8" s="72"/>
      <c r="C8" s="50"/>
      <c r="D8" s="71"/>
      <c r="E8" s="194" t="s">
        <v>106</v>
      </c>
      <c r="F8" s="217" t="str">
        <f>xx!$D$27</f>
        <v>Alter 25 - 34</v>
      </c>
      <c r="G8" s="218">
        <v>0.06</v>
      </c>
      <c r="H8" s="186">
        <f>G8+$J$13</f>
        <v>0.14869099999999999</v>
      </c>
      <c r="I8" s="128" t="str">
        <f>xx!$D$22</f>
        <v>AHV</v>
      </c>
      <c r="J8" s="220">
        <v>5.2999999999999999E-2</v>
      </c>
      <c r="K8" s="72" t="str">
        <f>" "&amp;xx!$D217</f>
        <v xml:space="preserve"> Alters-und Hinterbliebenenversicherung</v>
      </c>
      <c r="L8" s="6"/>
      <c r="M8" s="133"/>
      <c r="N8" s="71"/>
      <c r="O8" s="71"/>
      <c r="P8" s="6"/>
      <c r="Q8" s="133"/>
      <c r="R8" s="132"/>
      <c r="S8" s="48"/>
      <c r="AC8" s="28"/>
      <c r="AD8" s="147"/>
    </row>
    <row r="9" spans="2:102" ht="13.5" customHeight="1" x14ac:dyDescent="0.3">
      <c r="B9" s="72"/>
      <c r="C9" s="50"/>
      <c r="D9" s="71"/>
      <c r="E9" s="71" t="str">
        <f>xx!$D$18&amp;"  "</f>
        <v xml:space="preserve">Kat. 2  </v>
      </c>
      <c r="F9" s="217" t="str">
        <f>xx!$D$28</f>
        <v>Alter 35 - 44</v>
      </c>
      <c r="G9" s="218">
        <v>0.09</v>
      </c>
      <c r="H9" s="186">
        <f>G9+$J$13</f>
        <v>0.17869099999999999</v>
      </c>
      <c r="I9" s="128" t="str">
        <f>xx!$D$23</f>
        <v>ALV</v>
      </c>
      <c r="J9" s="220">
        <v>1.0999999999999999E-2</v>
      </c>
      <c r="K9" s="72" t="str">
        <f>" "&amp;xx!$D218</f>
        <v xml:space="preserve"> Arbeitslosenversicherung</v>
      </c>
      <c r="L9" s="6"/>
      <c r="M9" s="133"/>
      <c r="N9" s="71"/>
      <c r="O9" s="71"/>
      <c r="P9" s="6"/>
      <c r="Q9" s="133"/>
      <c r="R9" s="48"/>
      <c r="S9" s="48"/>
      <c r="AC9" s="28"/>
      <c r="AD9" s="147"/>
    </row>
    <row r="10" spans="2:102" ht="13.5" customHeight="1" x14ac:dyDescent="0.3">
      <c r="B10" s="72"/>
      <c r="C10" s="50"/>
      <c r="D10" s="71"/>
      <c r="E10" s="71" t="str">
        <f>xx!$D$19&amp;"  "</f>
        <v xml:space="preserve">Kat. 3  </v>
      </c>
      <c r="F10" s="217" t="str">
        <f>xx!$D$29</f>
        <v>Alter 45 - 54</v>
      </c>
      <c r="G10" s="218">
        <v>0.15</v>
      </c>
      <c r="H10" s="186">
        <f>G10+$J$13</f>
        <v>0.23869099999999999</v>
      </c>
      <c r="I10" s="128" t="str">
        <f>xx!$D$24</f>
        <v>FAK</v>
      </c>
      <c r="J10" s="221">
        <v>1.025E-2</v>
      </c>
      <c r="K10" s="72" t="str">
        <f>" "&amp;xx!$D219</f>
        <v xml:space="preserve"> Familienausgleichskasse</v>
      </c>
      <c r="L10" s="6"/>
      <c r="M10" s="133"/>
      <c r="N10" s="71"/>
      <c r="O10" s="71"/>
      <c r="P10" s="6"/>
      <c r="Q10" s="133"/>
      <c r="R10" s="48"/>
      <c r="S10" s="48"/>
      <c r="AC10" s="28"/>
      <c r="AD10" s="147"/>
    </row>
    <row r="11" spans="2:102" ht="13.5" customHeight="1" x14ac:dyDescent="0.3">
      <c r="B11" s="72"/>
      <c r="C11" s="50"/>
      <c r="D11" s="71"/>
      <c r="E11" s="71" t="str">
        <f>xx!$D$20&amp;"  "</f>
        <v xml:space="preserve">Kat. 4  </v>
      </c>
      <c r="F11" s="217" t="str">
        <f>xx!$D$30</f>
        <v>Alter 55 - 65</v>
      </c>
      <c r="G11" s="218">
        <v>0.18</v>
      </c>
      <c r="H11" s="186">
        <f>G11+$J$13</f>
        <v>0.26869100000000001</v>
      </c>
      <c r="I11" s="128" t="str">
        <f>xx!$D$25</f>
        <v>UVG</v>
      </c>
      <c r="J11" s="221">
        <v>1.341E-3</v>
      </c>
      <c r="K11" s="72" t="str">
        <f>" "&amp;xx!$D220</f>
        <v xml:space="preserve"> Unfallversicherung</v>
      </c>
      <c r="L11" s="6"/>
      <c r="M11" s="133"/>
      <c r="N11" s="71"/>
      <c r="O11" s="71"/>
      <c r="P11" s="6"/>
      <c r="Q11" s="133"/>
      <c r="R11" s="48"/>
      <c r="S11" s="48"/>
      <c r="AC11" s="28"/>
      <c r="AD11" s="147"/>
    </row>
    <row r="12" spans="2:102" ht="13.5" customHeight="1" x14ac:dyDescent="0.3">
      <c r="B12" s="72"/>
      <c r="C12" s="50"/>
      <c r="D12" s="71"/>
      <c r="E12" s="71" t="str">
        <f>xx!$D$21&amp;"  "</f>
        <v xml:space="preserve">Kat. 5  </v>
      </c>
      <c r="F12" s="217" t="str">
        <f>xx!$D$31</f>
        <v>Ohne BVG</v>
      </c>
      <c r="G12" s="219">
        <v>0</v>
      </c>
      <c r="H12" s="186">
        <f>G12+$J$13</f>
        <v>8.8690999999999992E-2</v>
      </c>
      <c r="I12" s="128" t="str">
        <f>xx!$D$26</f>
        <v>KTG</v>
      </c>
      <c r="J12" s="220">
        <v>1.3100000000000001E-2</v>
      </c>
      <c r="K12" s="72" t="str">
        <f>" "&amp;xx!$D221</f>
        <v xml:space="preserve"> Krankentaggeldversicherung</v>
      </c>
      <c r="L12" s="6"/>
      <c r="M12" s="133"/>
      <c r="N12" s="71"/>
      <c r="O12" s="71"/>
      <c r="P12" s="6"/>
      <c r="Q12" s="133"/>
      <c r="R12" s="48"/>
      <c r="S12" s="48"/>
      <c r="AC12" s="28"/>
      <c r="AD12" s="147"/>
    </row>
    <row r="13" spans="2:102" ht="13.5" customHeight="1" x14ac:dyDescent="0.3">
      <c r="B13" s="72"/>
      <c r="C13" s="50"/>
      <c r="D13" s="78" t="str">
        <f>IF(AND($J$5="",$R$23&lt;&gt;0),xx!$D$33,"")</f>
        <v/>
      </c>
      <c r="E13" s="68"/>
      <c r="F13" s="6"/>
      <c r="G13" s="73"/>
      <c r="H13" s="6"/>
      <c r="I13" s="129"/>
      <c r="J13" s="197">
        <f>SUM($J$8:$J$12)</f>
        <v>8.8690999999999992E-2</v>
      </c>
      <c r="K13" s="129"/>
      <c r="L13" s="133"/>
      <c r="M13" s="133"/>
      <c r="N13" s="48"/>
      <c r="O13" s="48"/>
      <c r="P13" s="128"/>
      <c r="Q13" s="133"/>
      <c r="R13" s="48"/>
      <c r="S13" s="48"/>
      <c r="AC13" s="28"/>
      <c r="AD13" s="147"/>
    </row>
    <row r="14" spans="2:102" ht="13.5" customHeight="1" x14ac:dyDescent="0.3">
      <c r="B14" s="81"/>
      <c r="C14" s="50"/>
      <c r="D14" s="48"/>
      <c r="E14" s="3" t="s">
        <v>8</v>
      </c>
      <c r="F14" s="74" t="str">
        <f>xx!$D222</f>
        <v>Berufsvorsorgegesetz</v>
      </c>
      <c r="G14" s="48"/>
      <c r="H14" s="74" t="str">
        <f>"** "&amp;xx!$D$37</f>
        <v>** Verwaltungskosten nicht berücksichtigt</v>
      </c>
      <c r="I14" s="74"/>
      <c r="J14" s="74"/>
      <c r="K14" s="74"/>
      <c r="L14" s="198" t="s">
        <v>452</v>
      </c>
      <c r="M14" s="74" t="str">
        <f>xx!$D$38</f>
        <v>wenn &lt; 100%, Total = Anzahl Mitarbeiter * 100%</v>
      </c>
      <c r="N14" s="74"/>
      <c r="O14" s="48"/>
      <c r="P14" s="48"/>
      <c r="Q14" s="48"/>
      <c r="R14" s="48"/>
      <c r="S14" s="48"/>
      <c r="AC14" s="28"/>
      <c r="AD14" s="147"/>
    </row>
    <row r="15" spans="2:102" ht="13.5" customHeight="1" x14ac:dyDescent="0.3">
      <c r="B15" s="72"/>
      <c r="C15" s="57"/>
      <c r="D15" s="82" t="str">
        <f>xx!$D$39</f>
        <v>Mitarbeiter</v>
      </c>
      <c r="E15" s="82"/>
      <c r="F15" s="283" t="str">
        <f>xx!$D$40</f>
        <v>Gehaltskosten</v>
      </c>
      <c r="G15" s="283"/>
      <c r="H15" s="283"/>
      <c r="I15" s="283"/>
      <c r="J15" s="283"/>
      <c r="K15" s="285"/>
      <c r="L15" s="283" t="str">
        <f>xx!$D$41</f>
        <v>Auftragsbezogene Stunden</v>
      </c>
      <c r="M15" s="283"/>
      <c r="N15" s="283"/>
      <c r="O15" s="283"/>
      <c r="P15" s="283"/>
      <c r="Q15" s="283"/>
      <c r="R15" s="283"/>
      <c r="S15" s="48"/>
      <c r="AC15" s="28"/>
      <c r="AD15" s="147"/>
    </row>
    <row r="16" spans="2:102" ht="15" customHeight="1" x14ac:dyDescent="0.3">
      <c r="B16" s="72"/>
      <c r="C16" s="14"/>
      <c r="D16" s="290"/>
      <c r="E16" s="288" t="str">
        <f>xx!$D$42</f>
        <v>Qualifikations-Kat.</v>
      </c>
      <c r="F16" s="289" t="str">
        <f>xx!$D$43</f>
        <v>AHV-Lohn</v>
      </c>
      <c r="G16" s="288" t="str">
        <f>xx!$D$44</f>
        <v>Sozialleistungen
Kategorie 1 - 5</v>
      </c>
      <c r="H16" s="284" t="str">
        <f>xx!$D$45</f>
        <v>Sozialleistungen
nach Kat.</v>
      </c>
      <c r="I16" s="284" t="str">
        <f>xx!$D$46</f>
        <v>Sozialleistungen 
in CHF</v>
      </c>
      <c r="J16" s="284" t="str">
        <f>xx!$D$47</f>
        <v>Mitarbeiter-Spesen</v>
      </c>
      <c r="K16" s="287" t="str">
        <f>xx!$D$48</f>
        <v>Gehaltskosten</v>
      </c>
      <c r="L16" s="284" t="str">
        <f>xx!$D$49</f>
        <v>Teilzeit in % ***</v>
      </c>
      <c r="M16" s="284" t="str">
        <f>xx!$D$50</f>
        <v>Ueberstunden</v>
      </c>
      <c r="N16" s="284" t="str">
        <f>xx!$D$51</f>
        <v>Ferien / Krankheit</v>
      </c>
      <c r="O16" s="284" t="str">
        <f>xx!$D$52</f>
        <v>Ausbildung</v>
      </c>
      <c r="P16" s="284" t="str">
        <f>xx!$D$53</f>
        <v>Wettbewerb
Präqualifikation</v>
      </c>
      <c r="Q16" s="284" t="str">
        <f>xx!$D$54</f>
        <v>Übrige nicht auftragsbez. Stunden</v>
      </c>
      <c r="R16" s="284" t="str">
        <f>xx!$D$55</f>
        <v>Auftragsbezogene Stunden</v>
      </c>
      <c r="S16" s="48"/>
      <c r="Z16" s="293"/>
      <c r="AA16" s="293"/>
      <c r="AC16" s="295" t="s">
        <v>211</v>
      </c>
      <c r="AD16" s="291" t="s">
        <v>365</v>
      </c>
    </row>
    <row r="17" spans="2:30" ht="15" customHeight="1" x14ac:dyDescent="0.3">
      <c r="B17" s="72"/>
      <c r="C17" s="14"/>
      <c r="D17" s="290"/>
      <c r="E17" s="288"/>
      <c r="F17" s="289"/>
      <c r="G17" s="289"/>
      <c r="H17" s="284"/>
      <c r="I17" s="286"/>
      <c r="J17" s="284"/>
      <c r="K17" s="287"/>
      <c r="L17" s="284"/>
      <c r="M17" s="284"/>
      <c r="N17" s="284"/>
      <c r="O17" s="284"/>
      <c r="P17" s="286"/>
      <c r="Q17" s="284"/>
      <c r="R17" s="284"/>
      <c r="S17" s="48"/>
      <c r="Z17" s="294"/>
      <c r="AA17" s="294"/>
      <c r="AC17" s="296"/>
      <c r="AD17" s="292"/>
    </row>
    <row r="18" spans="2:30" ht="15" customHeight="1" x14ac:dyDescent="0.3">
      <c r="B18" s="72"/>
      <c r="C18" s="14"/>
      <c r="D18" s="290"/>
      <c r="E18" s="288"/>
      <c r="F18" s="289"/>
      <c r="G18" s="289"/>
      <c r="H18" s="284"/>
      <c r="I18" s="286"/>
      <c r="J18" s="284"/>
      <c r="K18" s="287"/>
      <c r="L18" s="284"/>
      <c r="M18" s="284"/>
      <c r="N18" s="284"/>
      <c r="O18" s="284"/>
      <c r="P18" s="286"/>
      <c r="Q18" s="284"/>
      <c r="R18" s="284"/>
      <c r="S18" s="48"/>
      <c r="Z18" s="294"/>
      <c r="AA18" s="294"/>
      <c r="AC18" s="296"/>
      <c r="AD18" s="292"/>
    </row>
    <row r="19" spans="2:30" ht="15" customHeight="1" x14ac:dyDescent="0.3">
      <c r="B19" s="72"/>
      <c r="C19" s="14"/>
      <c r="D19" s="290"/>
      <c r="E19" s="288"/>
      <c r="F19" s="289"/>
      <c r="G19" s="289"/>
      <c r="H19" s="284"/>
      <c r="I19" s="286"/>
      <c r="J19" s="284"/>
      <c r="K19" s="287"/>
      <c r="L19" s="284"/>
      <c r="M19" s="284"/>
      <c r="N19" s="284"/>
      <c r="O19" s="284"/>
      <c r="P19" s="286"/>
      <c r="Q19" s="284"/>
      <c r="R19" s="284"/>
      <c r="S19" s="48"/>
      <c r="Z19" s="294"/>
      <c r="AA19" s="294"/>
      <c r="AC19" s="296"/>
      <c r="AD19" s="292"/>
    </row>
    <row r="20" spans="2:30" ht="15" customHeight="1" x14ac:dyDescent="0.3">
      <c r="B20" s="72"/>
      <c r="C20" s="14"/>
      <c r="D20" s="290"/>
      <c r="E20" s="288"/>
      <c r="F20" s="289"/>
      <c r="G20" s="289"/>
      <c r="H20" s="284"/>
      <c r="I20" s="286"/>
      <c r="J20" s="284"/>
      <c r="K20" s="287"/>
      <c r="L20" s="284"/>
      <c r="M20" s="284"/>
      <c r="N20" s="284"/>
      <c r="O20" s="284"/>
      <c r="P20" s="286"/>
      <c r="Q20" s="284"/>
      <c r="R20" s="284"/>
      <c r="S20" s="48"/>
      <c r="Z20" s="294"/>
      <c r="AA20" s="294"/>
      <c r="AC20" s="296"/>
      <c r="AD20" s="292"/>
    </row>
    <row r="21" spans="2:30" ht="14.9" customHeight="1" x14ac:dyDescent="0.3">
      <c r="B21" s="83"/>
      <c r="C21" s="14"/>
      <c r="D21" s="290"/>
      <c r="E21" s="288"/>
      <c r="F21" s="289"/>
      <c r="G21" s="289"/>
      <c r="H21" s="284"/>
      <c r="I21" s="286"/>
      <c r="J21" s="284"/>
      <c r="K21" s="287"/>
      <c r="L21" s="284"/>
      <c r="M21" s="284"/>
      <c r="N21" s="284"/>
      <c r="O21" s="284"/>
      <c r="P21" s="286"/>
      <c r="Q21" s="284"/>
      <c r="R21" s="284"/>
      <c r="S21" s="48"/>
      <c r="Z21" s="294"/>
      <c r="AA21" s="294"/>
      <c r="AC21" s="296"/>
      <c r="AD21" s="292"/>
    </row>
    <row r="22" spans="2:30" ht="13.5" customHeight="1" x14ac:dyDescent="0.3">
      <c r="B22" s="83"/>
      <c r="C22" s="50"/>
      <c r="D22" s="84" t="str">
        <f>xx!$D$56</f>
        <v>Name</v>
      </c>
      <c r="E22" s="85"/>
      <c r="F22" s="86">
        <f>SUM(F23:F122)</f>
        <v>0</v>
      </c>
      <c r="G22" s="86"/>
      <c r="H22" s="87">
        <f t="shared" ref="H22:Q22" si="0">SUM(H23:H122)</f>
        <v>0</v>
      </c>
      <c r="I22" s="87">
        <f t="shared" si="0"/>
        <v>0</v>
      </c>
      <c r="J22" s="87">
        <f t="shared" si="0"/>
        <v>0</v>
      </c>
      <c r="K22" s="88">
        <f t="shared" si="0"/>
        <v>0</v>
      </c>
      <c r="L22" s="89">
        <f>$AC$22</f>
        <v>0</v>
      </c>
      <c r="M22" s="90">
        <f>SUM(M23:M122)</f>
        <v>0</v>
      </c>
      <c r="N22" s="90">
        <f t="shared" si="0"/>
        <v>0</v>
      </c>
      <c r="O22" s="90">
        <f t="shared" si="0"/>
        <v>0</v>
      </c>
      <c r="P22" s="90">
        <f t="shared" si="0"/>
        <v>0</v>
      </c>
      <c r="Q22" s="90">
        <f t="shared" si="0"/>
        <v>0</v>
      </c>
      <c r="R22" s="87">
        <f>SUM(R23:R122)</f>
        <v>0</v>
      </c>
      <c r="S22" s="48"/>
      <c r="Z22" s="144"/>
      <c r="AA22" s="144"/>
      <c r="AC22" s="150">
        <f>SUM($AC$23:$AC$122)</f>
        <v>0</v>
      </c>
      <c r="AD22" s="148">
        <f>SUM($AD$23:$AD$122)</f>
        <v>0</v>
      </c>
    </row>
    <row r="23" spans="2:30" ht="13.5" customHeight="1" x14ac:dyDescent="0.3">
      <c r="B23" s="81">
        <v>1</v>
      </c>
      <c r="C23" s="50"/>
      <c r="D23" s="222"/>
      <c r="E23" s="223"/>
      <c r="F23" s="224"/>
      <c r="G23" s="223"/>
      <c r="H23" s="91" t="str">
        <f t="shared" ref="H23:H54" si="1">IF($G23&gt;0,INDEX($G$8:$G$12,$G23)*$F23,"")</f>
        <v/>
      </c>
      <c r="I23" s="224"/>
      <c r="J23" s="224"/>
      <c r="K23" s="92">
        <f>$F23+SUM($H23:$J23)</f>
        <v>0</v>
      </c>
      <c r="L23" s="231"/>
      <c r="M23" s="222"/>
      <c r="N23" s="232"/>
      <c r="O23" s="222"/>
      <c r="P23" s="222"/>
      <c r="Q23" s="222"/>
      <c r="R23" s="91">
        <f>$J$5*$AC23+$M23-SUM($N23:$Q23)</f>
        <v>0</v>
      </c>
      <c r="S23" s="48"/>
      <c r="Z23" s="145"/>
      <c r="AA23" s="145"/>
      <c r="AC23" s="44">
        <f>IF(AND($F23&gt;0,$L23=""),1,$L23)</f>
        <v>0</v>
      </c>
      <c r="AD23" s="149">
        <f>$J$5*$AC23+$M23-SUM($N23:$O23)</f>
        <v>0</v>
      </c>
    </row>
    <row r="24" spans="2:30" ht="13.5" customHeight="1" x14ac:dyDescent="0.3">
      <c r="B24" s="81">
        <v>2</v>
      </c>
      <c r="C24" s="50"/>
      <c r="D24" s="225"/>
      <c r="E24" s="226"/>
      <c r="F24" s="227"/>
      <c r="G24" s="226"/>
      <c r="H24" s="93" t="str">
        <f t="shared" si="1"/>
        <v/>
      </c>
      <c r="I24" s="227"/>
      <c r="J24" s="227"/>
      <c r="K24" s="94">
        <f>$F24+SUM($H24:$J24)</f>
        <v>0</v>
      </c>
      <c r="L24" s="233"/>
      <c r="M24" s="225"/>
      <c r="N24" s="234"/>
      <c r="O24" s="225"/>
      <c r="P24" s="225"/>
      <c r="Q24" s="225"/>
      <c r="R24" s="93">
        <f t="shared" ref="R24:R87" si="2">$J$5*$AC24+$M24-SUM($N24:$Q24)</f>
        <v>0</v>
      </c>
      <c r="S24" s="48"/>
      <c r="Z24" s="145"/>
      <c r="AA24" s="145"/>
      <c r="AC24" s="44">
        <f t="shared" ref="AC24:AC87" si="3">IF(AND($F24&gt;0,$L24=""),1,$L24)</f>
        <v>0</v>
      </c>
      <c r="AD24" s="149">
        <f t="shared" ref="AD24:AD87" si="4">$J$5*$AC24+$M24-SUM($N24:$O24)</f>
        <v>0</v>
      </c>
    </row>
    <row r="25" spans="2:30" ht="13.5" customHeight="1" x14ac:dyDescent="0.3">
      <c r="B25" s="81">
        <v>3</v>
      </c>
      <c r="C25" s="50"/>
      <c r="D25" s="225"/>
      <c r="E25" s="226"/>
      <c r="F25" s="227"/>
      <c r="G25" s="226"/>
      <c r="H25" s="93" t="str">
        <f t="shared" si="1"/>
        <v/>
      </c>
      <c r="I25" s="227"/>
      <c r="J25" s="227"/>
      <c r="K25" s="94">
        <f t="shared" ref="K25:K88" si="5">$F25+SUM($H25:$J25)</f>
        <v>0</v>
      </c>
      <c r="L25" s="233"/>
      <c r="M25" s="225"/>
      <c r="N25" s="234"/>
      <c r="O25" s="225"/>
      <c r="P25" s="225"/>
      <c r="Q25" s="225"/>
      <c r="R25" s="93">
        <f t="shared" si="2"/>
        <v>0</v>
      </c>
      <c r="S25" s="48"/>
      <c r="Z25" s="145"/>
      <c r="AA25" s="145"/>
      <c r="AC25" s="44">
        <f t="shared" si="3"/>
        <v>0</v>
      </c>
      <c r="AD25" s="149">
        <f t="shared" si="4"/>
        <v>0</v>
      </c>
    </row>
    <row r="26" spans="2:30" ht="13.5" customHeight="1" x14ac:dyDescent="0.3">
      <c r="B26" s="81">
        <v>4</v>
      </c>
      <c r="C26" s="50"/>
      <c r="D26" s="225"/>
      <c r="E26" s="226"/>
      <c r="F26" s="227"/>
      <c r="G26" s="226"/>
      <c r="H26" s="93" t="str">
        <f t="shared" si="1"/>
        <v/>
      </c>
      <c r="I26" s="227"/>
      <c r="J26" s="227"/>
      <c r="K26" s="94">
        <f t="shared" si="5"/>
        <v>0</v>
      </c>
      <c r="L26" s="233"/>
      <c r="M26" s="225"/>
      <c r="N26" s="234"/>
      <c r="O26" s="225"/>
      <c r="P26" s="225"/>
      <c r="Q26" s="225"/>
      <c r="R26" s="93">
        <f t="shared" si="2"/>
        <v>0</v>
      </c>
      <c r="S26" s="48"/>
      <c r="Z26" s="145"/>
      <c r="AA26" s="145"/>
      <c r="AC26" s="44">
        <f t="shared" si="3"/>
        <v>0</v>
      </c>
      <c r="AD26" s="149">
        <f t="shared" si="4"/>
        <v>0</v>
      </c>
    </row>
    <row r="27" spans="2:30" ht="13.5" customHeight="1" x14ac:dyDescent="0.3">
      <c r="B27" s="81">
        <v>5</v>
      </c>
      <c r="C27" s="50"/>
      <c r="D27" s="225"/>
      <c r="E27" s="226"/>
      <c r="F27" s="227"/>
      <c r="G27" s="226"/>
      <c r="H27" s="93" t="str">
        <f t="shared" si="1"/>
        <v/>
      </c>
      <c r="I27" s="227"/>
      <c r="J27" s="227"/>
      <c r="K27" s="94">
        <f t="shared" si="5"/>
        <v>0</v>
      </c>
      <c r="L27" s="233"/>
      <c r="M27" s="225"/>
      <c r="N27" s="234"/>
      <c r="O27" s="225"/>
      <c r="P27" s="225"/>
      <c r="Q27" s="225"/>
      <c r="R27" s="93">
        <f t="shared" si="2"/>
        <v>0</v>
      </c>
      <c r="S27" s="6"/>
      <c r="Z27" s="145"/>
      <c r="AA27" s="145"/>
      <c r="AC27" s="44">
        <f t="shared" si="3"/>
        <v>0</v>
      </c>
      <c r="AD27" s="149">
        <f t="shared" si="4"/>
        <v>0</v>
      </c>
    </row>
    <row r="28" spans="2:30" ht="13.5" customHeight="1" x14ac:dyDescent="0.3">
      <c r="B28" s="81">
        <v>6</v>
      </c>
      <c r="C28" s="50"/>
      <c r="D28" s="225"/>
      <c r="E28" s="226"/>
      <c r="F28" s="227"/>
      <c r="G28" s="226"/>
      <c r="H28" s="93" t="str">
        <f t="shared" si="1"/>
        <v/>
      </c>
      <c r="I28" s="227"/>
      <c r="J28" s="227"/>
      <c r="K28" s="94">
        <f t="shared" si="5"/>
        <v>0</v>
      </c>
      <c r="L28" s="233"/>
      <c r="M28" s="225"/>
      <c r="N28" s="234"/>
      <c r="O28" s="225"/>
      <c r="P28" s="225"/>
      <c r="Q28" s="225"/>
      <c r="R28" s="93">
        <f t="shared" si="2"/>
        <v>0</v>
      </c>
      <c r="S28" s="6"/>
      <c r="Z28" s="145"/>
      <c r="AA28" s="145"/>
      <c r="AC28" s="44">
        <f t="shared" si="3"/>
        <v>0</v>
      </c>
      <c r="AD28" s="149">
        <f t="shared" si="4"/>
        <v>0</v>
      </c>
    </row>
    <row r="29" spans="2:30" ht="13.5" customHeight="1" x14ac:dyDescent="0.3">
      <c r="B29" s="81">
        <v>7</v>
      </c>
      <c r="C29" s="50"/>
      <c r="D29" s="225"/>
      <c r="E29" s="226"/>
      <c r="F29" s="227"/>
      <c r="G29" s="226"/>
      <c r="H29" s="93" t="str">
        <f t="shared" si="1"/>
        <v/>
      </c>
      <c r="I29" s="227"/>
      <c r="J29" s="227"/>
      <c r="K29" s="94">
        <f t="shared" si="5"/>
        <v>0</v>
      </c>
      <c r="L29" s="233"/>
      <c r="M29" s="225"/>
      <c r="N29" s="234"/>
      <c r="O29" s="225"/>
      <c r="P29" s="225"/>
      <c r="Q29" s="225"/>
      <c r="R29" s="93">
        <f t="shared" si="2"/>
        <v>0</v>
      </c>
      <c r="S29" s="6"/>
      <c r="Z29" s="145"/>
      <c r="AA29" s="145"/>
      <c r="AC29" s="44">
        <f t="shared" si="3"/>
        <v>0</v>
      </c>
      <c r="AD29" s="149">
        <f t="shared" si="4"/>
        <v>0</v>
      </c>
    </row>
    <row r="30" spans="2:30" ht="13.5" customHeight="1" x14ac:dyDescent="0.3">
      <c r="B30" s="81">
        <v>8</v>
      </c>
      <c r="C30" s="50"/>
      <c r="D30" s="225"/>
      <c r="E30" s="226"/>
      <c r="F30" s="227"/>
      <c r="G30" s="226"/>
      <c r="H30" s="93" t="str">
        <f t="shared" si="1"/>
        <v/>
      </c>
      <c r="I30" s="227"/>
      <c r="J30" s="227"/>
      <c r="K30" s="94">
        <f t="shared" si="5"/>
        <v>0</v>
      </c>
      <c r="L30" s="233"/>
      <c r="M30" s="225"/>
      <c r="N30" s="234"/>
      <c r="O30" s="225"/>
      <c r="P30" s="225"/>
      <c r="Q30" s="225"/>
      <c r="R30" s="93">
        <f t="shared" si="2"/>
        <v>0</v>
      </c>
      <c r="S30" s="6"/>
      <c r="Z30" s="145"/>
      <c r="AA30" s="145"/>
      <c r="AC30" s="44">
        <f t="shared" si="3"/>
        <v>0</v>
      </c>
      <c r="AD30" s="149">
        <f t="shared" si="4"/>
        <v>0</v>
      </c>
    </row>
    <row r="31" spans="2:30" ht="13.5" customHeight="1" x14ac:dyDescent="0.3">
      <c r="B31" s="81">
        <v>9</v>
      </c>
      <c r="C31" s="50"/>
      <c r="D31" s="225"/>
      <c r="E31" s="226"/>
      <c r="F31" s="227"/>
      <c r="G31" s="226"/>
      <c r="H31" s="93" t="str">
        <f t="shared" si="1"/>
        <v/>
      </c>
      <c r="I31" s="227"/>
      <c r="J31" s="227"/>
      <c r="K31" s="94">
        <f t="shared" si="5"/>
        <v>0</v>
      </c>
      <c r="L31" s="233"/>
      <c r="M31" s="225"/>
      <c r="N31" s="234"/>
      <c r="O31" s="225"/>
      <c r="P31" s="225"/>
      <c r="Q31" s="225"/>
      <c r="R31" s="93">
        <f t="shared" si="2"/>
        <v>0</v>
      </c>
      <c r="S31" s="6"/>
      <c r="Z31" s="145"/>
      <c r="AA31" s="145"/>
      <c r="AC31" s="44">
        <f t="shared" si="3"/>
        <v>0</v>
      </c>
      <c r="AD31" s="149">
        <f t="shared" si="4"/>
        <v>0</v>
      </c>
    </row>
    <row r="32" spans="2:30" ht="13.5" customHeight="1" x14ac:dyDescent="0.3">
      <c r="B32" s="81">
        <v>10</v>
      </c>
      <c r="C32" s="50"/>
      <c r="D32" s="228"/>
      <c r="E32" s="229"/>
      <c r="F32" s="230"/>
      <c r="G32" s="229"/>
      <c r="H32" s="93" t="str">
        <f t="shared" si="1"/>
        <v/>
      </c>
      <c r="I32" s="230"/>
      <c r="J32" s="230"/>
      <c r="K32" s="94">
        <f t="shared" si="5"/>
        <v>0</v>
      </c>
      <c r="L32" s="235"/>
      <c r="M32" s="228"/>
      <c r="N32" s="228"/>
      <c r="O32" s="228"/>
      <c r="P32" s="228"/>
      <c r="Q32" s="228"/>
      <c r="R32" s="93">
        <f t="shared" si="2"/>
        <v>0</v>
      </c>
      <c r="S32" s="6"/>
      <c r="Z32" s="145"/>
      <c r="AA32" s="145"/>
      <c r="AC32" s="44">
        <f t="shared" si="3"/>
        <v>0</v>
      </c>
      <c r="AD32" s="149">
        <f t="shared" si="4"/>
        <v>0</v>
      </c>
    </row>
    <row r="33" spans="2:30" ht="13.5" customHeight="1" x14ac:dyDescent="0.3">
      <c r="B33" s="81">
        <v>11</v>
      </c>
      <c r="C33" s="50"/>
      <c r="D33" s="228"/>
      <c r="E33" s="229"/>
      <c r="F33" s="227"/>
      <c r="G33" s="229"/>
      <c r="H33" s="93" t="str">
        <f t="shared" si="1"/>
        <v/>
      </c>
      <c r="I33" s="230"/>
      <c r="J33" s="230"/>
      <c r="K33" s="94">
        <f t="shared" si="5"/>
        <v>0</v>
      </c>
      <c r="L33" s="235"/>
      <c r="M33" s="228"/>
      <c r="N33" s="228"/>
      <c r="O33" s="228"/>
      <c r="P33" s="228"/>
      <c r="Q33" s="228"/>
      <c r="R33" s="93">
        <f t="shared" si="2"/>
        <v>0</v>
      </c>
      <c r="S33" s="6"/>
      <c r="Z33" s="145"/>
      <c r="AA33" s="145"/>
      <c r="AC33" s="44">
        <f t="shared" si="3"/>
        <v>0</v>
      </c>
      <c r="AD33" s="149">
        <f t="shared" si="4"/>
        <v>0</v>
      </c>
    </row>
    <row r="34" spans="2:30" ht="13.5" customHeight="1" x14ac:dyDescent="0.3">
      <c r="B34" s="81">
        <v>12</v>
      </c>
      <c r="C34" s="50"/>
      <c r="D34" s="228"/>
      <c r="E34" s="229"/>
      <c r="F34" s="230"/>
      <c r="G34" s="229"/>
      <c r="H34" s="93" t="str">
        <f t="shared" si="1"/>
        <v/>
      </c>
      <c r="I34" s="230"/>
      <c r="J34" s="230"/>
      <c r="K34" s="94">
        <f t="shared" si="5"/>
        <v>0</v>
      </c>
      <c r="L34" s="235"/>
      <c r="M34" s="228"/>
      <c r="N34" s="228"/>
      <c r="O34" s="228"/>
      <c r="P34" s="228"/>
      <c r="Q34" s="228"/>
      <c r="R34" s="93">
        <f t="shared" si="2"/>
        <v>0</v>
      </c>
      <c r="S34" s="6"/>
      <c r="Z34" s="145"/>
      <c r="AA34" s="145"/>
      <c r="AC34" s="44">
        <f t="shared" si="3"/>
        <v>0</v>
      </c>
      <c r="AD34" s="149">
        <f t="shared" si="4"/>
        <v>0</v>
      </c>
    </row>
    <row r="35" spans="2:30" ht="13.5" customHeight="1" x14ac:dyDescent="0.3">
      <c r="B35" s="81">
        <v>13</v>
      </c>
      <c r="C35" s="50"/>
      <c r="D35" s="228"/>
      <c r="E35" s="229"/>
      <c r="F35" s="230"/>
      <c r="G35" s="229"/>
      <c r="H35" s="93" t="str">
        <f t="shared" si="1"/>
        <v/>
      </c>
      <c r="I35" s="230"/>
      <c r="J35" s="230"/>
      <c r="K35" s="94">
        <f t="shared" si="5"/>
        <v>0</v>
      </c>
      <c r="L35" s="235"/>
      <c r="M35" s="228"/>
      <c r="N35" s="228"/>
      <c r="O35" s="228"/>
      <c r="P35" s="228"/>
      <c r="Q35" s="228"/>
      <c r="R35" s="93">
        <f t="shared" si="2"/>
        <v>0</v>
      </c>
      <c r="S35" s="6"/>
      <c r="Z35" s="145"/>
      <c r="AA35" s="145"/>
      <c r="AC35" s="44">
        <f t="shared" si="3"/>
        <v>0</v>
      </c>
      <c r="AD35" s="149">
        <f t="shared" si="4"/>
        <v>0</v>
      </c>
    </row>
    <row r="36" spans="2:30" ht="13.5" customHeight="1" x14ac:dyDescent="0.3">
      <c r="B36" s="81">
        <v>14</v>
      </c>
      <c r="C36" s="50"/>
      <c r="D36" s="228"/>
      <c r="E36" s="229"/>
      <c r="F36" s="230"/>
      <c r="G36" s="229"/>
      <c r="H36" s="93" t="str">
        <f t="shared" si="1"/>
        <v/>
      </c>
      <c r="I36" s="230"/>
      <c r="J36" s="230"/>
      <c r="K36" s="94">
        <f t="shared" si="5"/>
        <v>0</v>
      </c>
      <c r="L36" s="235"/>
      <c r="M36" s="228"/>
      <c r="N36" s="228"/>
      <c r="O36" s="228"/>
      <c r="P36" s="228"/>
      <c r="Q36" s="228"/>
      <c r="R36" s="93">
        <f t="shared" si="2"/>
        <v>0</v>
      </c>
      <c r="S36" s="6"/>
      <c r="Z36" s="145"/>
      <c r="AA36" s="145"/>
      <c r="AC36" s="44">
        <f t="shared" si="3"/>
        <v>0</v>
      </c>
      <c r="AD36" s="149">
        <f t="shared" si="4"/>
        <v>0</v>
      </c>
    </row>
    <row r="37" spans="2:30" ht="13.5" customHeight="1" x14ac:dyDescent="0.3">
      <c r="B37" s="81">
        <v>15</v>
      </c>
      <c r="C37" s="50"/>
      <c r="D37" s="228"/>
      <c r="E37" s="229"/>
      <c r="F37" s="230"/>
      <c r="G37" s="229"/>
      <c r="H37" s="93" t="str">
        <f t="shared" si="1"/>
        <v/>
      </c>
      <c r="I37" s="230"/>
      <c r="J37" s="230"/>
      <c r="K37" s="94">
        <f t="shared" si="5"/>
        <v>0</v>
      </c>
      <c r="L37" s="235"/>
      <c r="M37" s="228"/>
      <c r="N37" s="228"/>
      <c r="O37" s="228"/>
      <c r="P37" s="228"/>
      <c r="Q37" s="228"/>
      <c r="R37" s="93">
        <f t="shared" si="2"/>
        <v>0</v>
      </c>
      <c r="S37" s="6"/>
      <c r="Z37" s="145"/>
      <c r="AA37" s="145"/>
      <c r="AC37" s="44">
        <f t="shared" si="3"/>
        <v>0</v>
      </c>
      <c r="AD37" s="149">
        <f t="shared" si="4"/>
        <v>0</v>
      </c>
    </row>
    <row r="38" spans="2:30" ht="13.5" customHeight="1" x14ac:dyDescent="0.3">
      <c r="B38" s="81">
        <v>16</v>
      </c>
      <c r="C38" s="50"/>
      <c r="D38" s="228"/>
      <c r="E38" s="229"/>
      <c r="F38" s="230"/>
      <c r="G38" s="229"/>
      <c r="H38" s="93" t="str">
        <f t="shared" si="1"/>
        <v/>
      </c>
      <c r="I38" s="230"/>
      <c r="J38" s="230"/>
      <c r="K38" s="94">
        <f t="shared" si="5"/>
        <v>0</v>
      </c>
      <c r="L38" s="235"/>
      <c r="M38" s="228"/>
      <c r="N38" s="228"/>
      <c r="O38" s="228"/>
      <c r="P38" s="228"/>
      <c r="Q38" s="228"/>
      <c r="R38" s="93">
        <f t="shared" si="2"/>
        <v>0</v>
      </c>
      <c r="S38" s="6"/>
      <c r="Z38" s="145"/>
      <c r="AA38" s="145"/>
      <c r="AC38" s="44">
        <f t="shared" si="3"/>
        <v>0</v>
      </c>
      <c r="AD38" s="149">
        <f t="shared" si="4"/>
        <v>0</v>
      </c>
    </row>
    <row r="39" spans="2:30" ht="13.5" customHeight="1" x14ac:dyDescent="0.3">
      <c r="B39" s="81">
        <v>17</v>
      </c>
      <c r="C39" s="50"/>
      <c r="D39" s="228"/>
      <c r="E39" s="229"/>
      <c r="F39" s="230"/>
      <c r="G39" s="229"/>
      <c r="H39" s="93" t="str">
        <f t="shared" si="1"/>
        <v/>
      </c>
      <c r="I39" s="230"/>
      <c r="J39" s="230"/>
      <c r="K39" s="94">
        <f t="shared" si="5"/>
        <v>0</v>
      </c>
      <c r="L39" s="235"/>
      <c r="M39" s="228"/>
      <c r="N39" s="228"/>
      <c r="O39" s="228"/>
      <c r="P39" s="228"/>
      <c r="Q39" s="228"/>
      <c r="R39" s="93">
        <f t="shared" si="2"/>
        <v>0</v>
      </c>
      <c r="S39" s="6"/>
      <c r="Z39" s="145"/>
      <c r="AA39" s="145"/>
      <c r="AC39" s="44">
        <f t="shared" si="3"/>
        <v>0</v>
      </c>
      <c r="AD39" s="149">
        <f t="shared" si="4"/>
        <v>0</v>
      </c>
    </row>
    <row r="40" spans="2:30" ht="13.5" customHeight="1" x14ac:dyDescent="0.3">
      <c r="B40" s="81">
        <v>18</v>
      </c>
      <c r="C40" s="50"/>
      <c r="D40" s="228"/>
      <c r="E40" s="229"/>
      <c r="F40" s="230"/>
      <c r="G40" s="229"/>
      <c r="H40" s="93" t="str">
        <f t="shared" si="1"/>
        <v/>
      </c>
      <c r="I40" s="230"/>
      <c r="J40" s="230"/>
      <c r="K40" s="94">
        <f t="shared" si="5"/>
        <v>0</v>
      </c>
      <c r="L40" s="235"/>
      <c r="M40" s="228"/>
      <c r="N40" s="228"/>
      <c r="O40" s="228"/>
      <c r="P40" s="228"/>
      <c r="Q40" s="228"/>
      <c r="R40" s="93">
        <f t="shared" si="2"/>
        <v>0</v>
      </c>
      <c r="S40" s="6"/>
      <c r="Z40" s="145"/>
      <c r="AA40" s="145"/>
      <c r="AC40" s="44">
        <f t="shared" si="3"/>
        <v>0</v>
      </c>
      <c r="AD40" s="149">
        <f t="shared" si="4"/>
        <v>0</v>
      </c>
    </row>
    <row r="41" spans="2:30" ht="13.5" customHeight="1" x14ac:dyDescent="0.3">
      <c r="B41" s="81">
        <v>19</v>
      </c>
      <c r="C41" s="50"/>
      <c r="D41" s="228"/>
      <c r="E41" s="229"/>
      <c r="F41" s="230"/>
      <c r="G41" s="229"/>
      <c r="H41" s="93" t="str">
        <f t="shared" si="1"/>
        <v/>
      </c>
      <c r="I41" s="230"/>
      <c r="J41" s="230"/>
      <c r="K41" s="94">
        <f t="shared" si="5"/>
        <v>0</v>
      </c>
      <c r="L41" s="235"/>
      <c r="M41" s="228"/>
      <c r="N41" s="228"/>
      <c r="O41" s="228"/>
      <c r="P41" s="228"/>
      <c r="Q41" s="228"/>
      <c r="R41" s="93">
        <f t="shared" si="2"/>
        <v>0</v>
      </c>
      <c r="S41" s="6"/>
      <c r="Z41" s="145"/>
      <c r="AA41" s="145"/>
      <c r="AC41" s="44">
        <f t="shared" si="3"/>
        <v>0</v>
      </c>
      <c r="AD41" s="149">
        <f t="shared" si="4"/>
        <v>0</v>
      </c>
    </row>
    <row r="42" spans="2:30" ht="13.5" customHeight="1" x14ac:dyDescent="0.3">
      <c r="B42" s="81">
        <v>20</v>
      </c>
      <c r="C42" s="50"/>
      <c r="D42" s="228"/>
      <c r="E42" s="229"/>
      <c r="F42" s="230"/>
      <c r="G42" s="229"/>
      <c r="H42" s="93" t="str">
        <f t="shared" si="1"/>
        <v/>
      </c>
      <c r="I42" s="230"/>
      <c r="J42" s="230"/>
      <c r="K42" s="94">
        <f t="shared" si="5"/>
        <v>0</v>
      </c>
      <c r="L42" s="235"/>
      <c r="M42" s="228"/>
      <c r="N42" s="228"/>
      <c r="O42" s="228"/>
      <c r="P42" s="228"/>
      <c r="Q42" s="228"/>
      <c r="R42" s="93">
        <f t="shared" si="2"/>
        <v>0</v>
      </c>
      <c r="S42" s="6"/>
      <c r="Z42" s="145"/>
      <c r="AA42" s="145"/>
      <c r="AC42" s="44">
        <f t="shared" si="3"/>
        <v>0</v>
      </c>
      <c r="AD42" s="149">
        <f t="shared" si="4"/>
        <v>0</v>
      </c>
    </row>
    <row r="43" spans="2:30" ht="13.5" customHeight="1" x14ac:dyDescent="0.3">
      <c r="B43" s="81">
        <v>21</v>
      </c>
      <c r="C43" s="50"/>
      <c r="D43" s="228"/>
      <c r="E43" s="229"/>
      <c r="F43" s="230"/>
      <c r="G43" s="229"/>
      <c r="H43" s="93" t="str">
        <f t="shared" si="1"/>
        <v/>
      </c>
      <c r="I43" s="230"/>
      <c r="J43" s="230"/>
      <c r="K43" s="94">
        <f t="shared" si="5"/>
        <v>0</v>
      </c>
      <c r="L43" s="235"/>
      <c r="M43" s="228"/>
      <c r="N43" s="228"/>
      <c r="O43" s="228"/>
      <c r="P43" s="228"/>
      <c r="Q43" s="228"/>
      <c r="R43" s="93">
        <f t="shared" si="2"/>
        <v>0</v>
      </c>
      <c r="S43" s="6"/>
      <c r="Z43" s="145"/>
      <c r="AA43" s="145"/>
      <c r="AC43" s="44">
        <f t="shared" si="3"/>
        <v>0</v>
      </c>
      <c r="AD43" s="149">
        <f t="shared" si="4"/>
        <v>0</v>
      </c>
    </row>
    <row r="44" spans="2:30" ht="13.5" customHeight="1" x14ac:dyDescent="0.3">
      <c r="B44" s="81">
        <v>22</v>
      </c>
      <c r="C44" s="50"/>
      <c r="D44" s="228"/>
      <c r="E44" s="229"/>
      <c r="F44" s="230"/>
      <c r="G44" s="229"/>
      <c r="H44" s="93" t="str">
        <f t="shared" si="1"/>
        <v/>
      </c>
      <c r="I44" s="230"/>
      <c r="J44" s="230"/>
      <c r="K44" s="94">
        <f t="shared" si="5"/>
        <v>0</v>
      </c>
      <c r="L44" s="235"/>
      <c r="M44" s="228"/>
      <c r="N44" s="228"/>
      <c r="O44" s="228"/>
      <c r="P44" s="228"/>
      <c r="Q44" s="228"/>
      <c r="R44" s="93">
        <f t="shared" si="2"/>
        <v>0</v>
      </c>
      <c r="S44" s="6"/>
      <c r="Z44" s="145"/>
      <c r="AA44" s="145"/>
      <c r="AC44" s="44">
        <f t="shared" si="3"/>
        <v>0</v>
      </c>
      <c r="AD44" s="149">
        <f t="shared" si="4"/>
        <v>0</v>
      </c>
    </row>
    <row r="45" spans="2:30" ht="13.5" customHeight="1" x14ac:dyDescent="0.3">
      <c r="B45" s="81">
        <v>23</v>
      </c>
      <c r="C45" s="50"/>
      <c r="D45" s="228"/>
      <c r="E45" s="229"/>
      <c r="F45" s="230"/>
      <c r="G45" s="229"/>
      <c r="H45" s="93" t="str">
        <f t="shared" si="1"/>
        <v/>
      </c>
      <c r="I45" s="230"/>
      <c r="J45" s="230"/>
      <c r="K45" s="94">
        <f t="shared" si="5"/>
        <v>0</v>
      </c>
      <c r="L45" s="235"/>
      <c r="M45" s="228"/>
      <c r="N45" s="228"/>
      <c r="O45" s="228"/>
      <c r="P45" s="228"/>
      <c r="Q45" s="228"/>
      <c r="R45" s="93">
        <f t="shared" si="2"/>
        <v>0</v>
      </c>
      <c r="S45" s="6"/>
      <c r="Z45" s="145"/>
      <c r="AA45" s="145"/>
      <c r="AC45" s="44">
        <f t="shared" si="3"/>
        <v>0</v>
      </c>
      <c r="AD45" s="149">
        <f t="shared" si="4"/>
        <v>0</v>
      </c>
    </row>
    <row r="46" spans="2:30" ht="13.5" customHeight="1" x14ac:dyDescent="0.3">
      <c r="B46" s="81">
        <v>24</v>
      </c>
      <c r="C46" s="50"/>
      <c r="D46" s="228"/>
      <c r="E46" s="229"/>
      <c r="F46" s="230"/>
      <c r="G46" s="229"/>
      <c r="H46" s="93" t="str">
        <f t="shared" si="1"/>
        <v/>
      </c>
      <c r="I46" s="230"/>
      <c r="J46" s="230"/>
      <c r="K46" s="94">
        <f t="shared" si="5"/>
        <v>0</v>
      </c>
      <c r="L46" s="235"/>
      <c r="M46" s="228"/>
      <c r="N46" s="228"/>
      <c r="O46" s="228"/>
      <c r="P46" s="228"/>
      <c r="Q46" s="228"/>
      <c r="R46" s="93">
        <f t="shared" si="2"/>
        <v>0</v>
      </c>
      <c r="S46" s="6"/>
      <c r="Z46" s="145"/>
      <c r="AA46" s="145"/>
      <c r="AC46" s="44">
        <f t="shared" si="3"/>
        <v>0</v>
      </c>
      <c r="AD46" s="149">
        <f t="shared" si="4"/>
        <v>0</v>
      </c>
    </row>
    <row r="47" spans="2:30" ht="13.5" customHeight="1" x14ac:dyDescent="0.3">
      <c r="B47" s="81">
        <v>25</v>
      </c>
      <c r="C47" s="50"/>
      <c r="D47" s="228"/>
      <c r="E47" s="229"/>
      <c r="F47" s="230"/>
      <c r="G47" s="229"/>
      <c r="H47" s="93" t="str">
        <f t="shared" si="1"/>
        <v/>
      </c>
      <c r="I47" s="230"/>
      <c r="J47" s="230"/>
      <c r="K47" s="94">
        <f t="shared" si="5"/>
        <v>0</v>
      </c>
      <c r="L47" s="235"/>
      <c r="M47" s="228"/>
      <c r="N47" s="228"/>
      <c r="O47" s="228"/>
      <c r="P47" s="228"/>
      <c r="Q47" s="228"/>
      <c r="R47" s="93">
        <f t="shared" si="2"/>
        <v>0</v>
      </c>
      <c r="S47" s="6"/>
      <c r="Z47" s="145"/>
      <c r="AA47" s="145"/>
      <c r="AC47" s="44">
        <f t="shared" si="3"/>
        <v>0</v>
      </c>
      <c r="AD47" s="149">
        <f t="shared" si="4"/>
        <v>0</v>
      </c>
    </row>
    <row r="48" spans="2:30" ht="13.5" customHeight="1" x14ac:dyDescent="0.3">
      <c r="B48" s="81">
        <v>26</v>
      </c>
      <c r="C48" s="50"/>
      <c r="D48" s="228"/>
      <c r="E48" s="229"/>
      <c r="F48" s="230"/>
      <c r="G48" s="229"/>
      <c r="H48" s="93" t="str">
        <f t="shared" si="1"/>
        <v/>
      </c>
      <c r="I48" s="230"/>
      <c r="J48" s="230"/>
      <c r="K48" s="94">
        <f t="shared" si="5"/>
        <v>0</v>
      </c>
      <c r="L48" s="235"/>
      <c r="M48" s="228"/>
      <c r="N48" s="228"/>
      <c r="O48" s="228"/>
      <c r="P48" s="228"/>
      <c r="Q48" s="228"/>
      <c r="R48" s="93">
        <f t="shared" si="2"/>
        <v>0</v>
      </c>
      <c r="S48" s="6"/>
      <c r="Z48" s="145"/>
      <c r="AA48" s="145"/>
      <c r="AC48" s="44">
        <f t="shared" si="3"/>
        <v>0</v>
      </c>
      <c r="AD48" s="149">
        <f t="shared" si="4"/>
        <v>0</v>
      </c>
    </row>
    <row r="49" spans="2:30" ht="13.5" customHeight="1" x14ac:dyDescent="0.3">
      <c r="B49" s="81">
        <v>27</v>
      </c>
      <c r="C49" s="50"/>
      <c r="D49" s="228"/>
      <c r="E49" s="229"/>
      <c r="F49" s="230"/>
      <c r="G49" s="229"/>
      <c r="H49" s="93" t="str">
        <f t="shared" si="1"/>
        <v/>
      </c>
      <c r="I49" s="230"/>
      <c r="J49" s="230"/>
      <c r="K49" s="94">
        <f t="shared" si="5"/>
        <v>0</v>
      </c>
      <c r="L49" s="235"/>
      <c r="M49" s="228"/>
      <c r="N49" s="228"/>
      <c r="O49" s="228"/>
      <c r="P49" s="228"/>
      <c r="Q49" s="228"/>
      <c r="R49" s="93">
        <f t="shared" si="2"/>
        <v>0</v>
      </c>
      <c r="S49" s="6"/>
      <c r="Z49" s="145"/>
      <c r="AA49" s="145"/>
      <c r="AC49" s="44">
        <f t="shared" si="3"/>
        <v>0</v>
      </c>
      <c r="AD49" s="149">
        <f t="shared" si="4"/>
        <v>0</v>
      </c>
    </row>
    <row r="50" spans="2:30" ht="13.5" customHeight="1" x14ac:dyDescent="0.3">
      <c r="B50" s="81">
        <v>28</v>
      </c>
      <c r="C50" s="50"/>
      <c r="D50" s="228"/>
      <c r="E50" s="229"/>
      <c r="F50" s="230"/>
      <c r="G50" s="229"/>
      <c r="H50" s="93" t="str">
        <f t="shared" si="1"/>
        <v/>
      </c>
      <c r="I50" s="230"/>
      <c r="J50" s="230"/>
      <c r="K50" s="94">
        <f t="shared" si="5"/>
        <v>0</v>
      </c>
      <c r="L50" s="235"/>
      <c r="M50" s="228"/>
      <c r="N50" s="228"/>
      <c r="O50" s="228"/>
      <c r="P50" s="228"/>
      <c r="Q50" s="228"/>
      <c r="R50" s="93">
        <f t="shared" si="2"/>
        <v>0</v>
      </c>
      <c r="S50" s="6"/>
      <c r="Z50" s="145"/>
      <c r="AA50" s="145"/>
      <c r="AC50" s="44">
        <f t="shared" si="3"/>
        <v>0</v>
      </c>
      <c r="AD50" s="149">
        <f t="shared" si="4"/>
        <v>0</v>
      </c>
    </row>
    <row r="51" spans="2:30" ht="13.5" customHeight="1" x14ac:dyDescent="0.3">
      <c r="B51" s="81">
        <v>29</v>
      </c>
      <c r="C51" s="50"/>
      <c r="D51" s="228"/>
      <c r="E51" s="229"/>
      <c r="F51" s="230"/>
      <c r="G51" s="229"/>
      <c r="H51" s="93" t="str">
        <f t="shared" si="1"/>
        <v/>
      </c>
      <c r="I51" s="230"/>
      <c r="J51" s="230"/>
      <c r="K51" s="94">
        <f t="shared" si="5"/>
        <v>0</v>
      </c>
      <c r="L51" s="235"/>
      <c r="M51" s="228"/>
      <c r="N51" s="228"/>
      <c r="O51" s="228"/>
      <c r="P51" s="228"/>
      <c r="Q51" s="228"/>
      <c r="R51" s="93">
        <f t="shared" si="2"/>
        <v>0</v>
      </c>
      <c r="S51" s="6"/>
      <c r="Z51" s="145"/>
      <c r="AA51" s="145"/>
      <c r="AC51" s="44">
        <f t="shared" si="3"/>
        <v>0</v>
      </c>
      <c r="AD51" s="149">
        <f t="shared" si="4"/>
        <v>0</v>
      </c>
    </row>
    <row r="52" spans="2:30" ht="13.5" customHeight="1" x14ac:dyDescent="0.3">
      <c r="B52" s="81">
        <v>30</v>
      </c>
      <c r="C52" s="50"/>
      <c r="D52" s="228"/>
      <c r="E52" s="229"/>
      <c r="F52" s="230"/>
      <c r="G52" s="229"/>
      <c r="H52" s="93" t="str">
        <f t="shared" si="1"/>
        <v/>
      </c>
      <c r="I52" s="230"/>
      <c r="J52" s="230"/>
      <c r="K52" s="94">
        <f t="shared" si="5"/>
        <v>0</v>
      </c>
      <c r="L52" s="235"/>
      <c r="M52" s="228"/>
      <c r="N52" s="228"/>
      <c r="O52" s="228"/>
      <c r="P52" s="228"/>
      <c r="Q52" s="228"/>
      <c r="R52" s="93">
        <f t="shared" si="2"/>
        <v>0</v>
      </c>
      <c r="S52" s="6"/>
      <c r="Z52" s="145"/>
      <c r="AA52" s="145"/>
      <c r="AC52" s="44">
        <f t="shared" si="3"/>
        <v>0</v>
      </c>
      <c r="AD52" s="149">
        <f t="shared" si="4"/>
        <v>0</v>
      </c>
    </row>
    <row r="53" spans="2:30" ht="13.5" customHeight="1" x14ac:dyDescent="0.3">
      <c r="B53" s="81">
        <v>31</v>
      </c>
      <c r="C53" s="50"/>
      <c r="D53" s="228"/>
      <c r="E53" s="229"/>
      <c r="F53" s="230"/>
      <c r="G53" s="229"/>
      <c r="H53" s="93" t="str">
        <f t="shared" si="1"/>
        <v/>
      </c>
      <c r="I53" s="230"/>
      <c r="J53" s="230"/>
      <c r="K53" s="94">
        <f t="shared" si="5"/>
        <v>0</v>
      </c>
      <c r="L53" s="235"/>
      <c r="M53" s="228"/>
      <c r="N53" s="228"/>
      <c r="O53" s="228"/>
      <c r="P53" s="228"/>
      <c r="Q53" s="228"/>
      <c r="R53" s="93">
        <f t="shared" si="2"/>
        <v>0</v>
      </c>
      <c r="S53" s="6"/>
      <c r="Z53" s="145"/>
      <c r="AA53" s="145"/>
      <c r="AC53" s="44">
        <f t="shared" si="3"/>
        <v>0</v>
      </c>
      <c r="AD53" s="149">
        <f t="shared" si="4"/>
        <v>0</v>
      </c>
    </row>
    <row r="54" spans="2:30" ht="13.5" customHeight="1" x14ac:dyDescent="0.3">
      <c r="B54" s="81">
        <v>32</v>
      </c>
      <c r="C54" s="50"/>
      <c r="D54" s="228"/>
      <c r="E54" s="229"/>
      <c r="F54" s="230"/>
      <c r="G54" s="229"/>
      <c r="H54" s="93" t="str">
        <f t="shared" si="1"/>
        <v/>
      </c>
      <c r="I54" s="230"/>
      <c r="J54" s="230"/>
      <c r="K54" s="94">
        <f t="shared" si="5"/>
        <v>0</v>
      </c>
      <c r="L54" s="235"/>
      <c r="M54" s="228"/>
      <c r="N54" s="228"/>
      <c r="O54" s="228"/>
      <c r="P54" s="228"/>
      <c r="Q54" s="228"/>
      <c r="R54" s="93">
        <f t="shared" si="2"/>
        <v>0</v>
      </c>
      <c r="S54" s="6"/>
      <c r="Z54" s="145"/>
      <c r="AA54" s="145"/>
      <c r="AC54" s="44">
        <f t="shared" si="3"/>
        <v>0</v>
      </c>
      <c r="AD54" s="149">
        <f t="shared" si="4"/>
        <v>0</v>
      </c>
    </row>
    <row r="55" spans="2:30" ht="13.5" customHeight="1" x14ac:dyDescent="0.3">
      <c r="B55" s="81">
        <v>33</v>
      </c>
      <c r="C55" s="50"/>
      <c r="D55" s="228"/>
      <c r="E55" s="229"/>
      <c r="F55" s="230"/>
      <c r="G55" s="229"/>
      <c r="H55" s="93" t="str">
        <f t="shared" ref="H55:H86" si="6">IF($G55&gt;0,INDEX($G$8:$G$12,$G55)*$F55,"")</f>
        <v/>
      </c>
      <c r="I55" s="230"/>
      <c r="J55" s="230"/>
      <c r="K55" s="94">
        <f t="shared" si="5"/>
        <v>0</v>
      </c>
      <c r="L55" s="235"/>
      <c r="M55" s="228"/>
      <c r="N55" s="228"/>
      <c r="O55" s="228"/>
      <c r="P55" s="228"/>
      <c r="Q55" s="228"/>
      <c r="R55" s="93">
        <f t="shared" si="2"/>
        <v>0</v>
      </c>
      <c r="S55" s="6"/>
      <c r="Z55" s="145"/>
      <c r="AA55" s="145"/>
      <c r="AC55" s="44">
        <f t="shared" si="3"/>
        <v>0</v>
      </c>
      <c r="AD55" s="149">
        <f t="shared" si="4"/>
        <v>0</v>
      </c>
    </row>
    <row r="56" spans="2:30" ht="13.5" customHeight="1" x14ac:dyDescent="0.3">
      <c r="B56" s="81">
        <v>34</v>
      </c>
      <c r="C56" s="50"/>
      <c r="D56" s="228"/>
      <c r="E56" s="229"/>
      <c r="F56" s="230"/>
      <c r="G56" s="229"/>
      <c r="H56" s="93" t="str">
        <f t="shared" si="6"/>
        <v/>
      </c>
      <c r="I56" s="230"/>
      <c r="J56" s="230"/>
      <c r="K56" s="94">
        <f t="shared" si="5"/>
        <v>0</v>
      </c>
      <c r="L56" s="235"/>
      <c r="M56" s="228"/>
      <c r="N56" s="228"/>
      <c r="O56" s="228"/>
      <c r="P56" s="228"/>
      <c r="Q56" s="228"/>
      <c r="R56" s="93">
        <f t="shared" si="2"/>
        <v>0</v>
      </c>
      <c r="S56" s="6"/>
      <c r="Z56" s="145"/>
      <c r="AA56" s="145"/>
      <c r="AC56" s="44">
        <f t="shared" si="3"/>
        <v>0</v>
      </c>
      <c r="AD56" s="149">
        <f t="shared" si="4"/>
        <v>0</v>
      </c>
    </row>
    <row r="57" spans="2:30" ht="13.5" customHeight="1" x14ac:dyDescent="0.3">
      <c r="B57" s="81">
        <v>35</v>
      </c>
      <c r="C57" s="50"/>
      <c r="D57" s="228"/>
      <c r="E57" s="229"/>
      <c r="F57" s="230"/>
      <c r="G57" s="229"/>
      <c r="H57" s="93" t="str">
        <f t="shared" si="6"/>
        <v/>
      </c>
      <c r="I57" s="230"/>
      <c r="J57" s="230"/>
      <c r="K57" s="94">
        <f t="shared" si="5"/>
        <v>0</v>
      </c>
      <c r="L57" s="235"/>
      <c r="M57" s="228"/>
      <c r="N57" s="228"/>
      <c r="O57" s="228"/>
      <c r="P57" s="228"/>
      <c r="Q57" s="228"/>
      <c r="R57" s="93">
        <f t="shared" si="2"/>
        <v>0</v>
      </c>
      <c r="S57" s="6"/>
      <c r="Z57" s="145"/>
      <c r="AA57" s="145"/>
      <c r="AC57" s="44">
        <f t="shared" si="3"/>
        <v>0</v>
      </c>
      <c r="AD57" s="149">
        <f t="shared" si="4"/>
        <v>0</v>
      </c>
    </row>
    <row r="58" spans="2:30" ht="13.5" customHeight="1" x14ac:dyDescent="0.3">
      <c r="B58" s="81">
        <v>36</v>
      </c>
      <c r="C58" s="50"/>
      <c r="D58" s="228"/>
      <c r="E58" s="229"/>
      <c r="F58" s="230"/>
      <c r="G58" s="229"/>
      <c r="H58" s="93" t="str">
        <f t="shared" si="6"/>
        <v/>
      </c>
      <c r="I58" s="230"/>
      <c r="J58" s="230"/>
      <c r="K58" s="94">
        <f t="shared" si="5"/>
        <v>0</v>
      </c>
      <c r="L58" s="235"/>
      <c r="M58" s="228"/>
      <c r="N58" s="228"/>
      <c r="O58" s="228"/>
      <c r="P58" s="228"/>
      <c r="Q58" s="228"/>
      <c r="R58" s="93">
        <f t="shared" si="2"/>
        <v>0</v>
      </c>
      <c r="S58" s="6"/>
      <c r="Z58" s="145"/>
      <c r="AA58" s="145"/>
      <c r="AC58" s="44">
        <f t="shared" si="3"/>
        <v>0</v>
      </c>
      <c r="AD58" s="149">
        <f t="shared" si="4"/>
        <v>0</v>
      </c>
    </row>
    <row r="59" spans="2:30" ht="13.5" customHeight="1" x14ac:dyDescent="0.3">
      <c r="B59" s="81">
        <v>37</v>
      </c>
      <c r="C59" s="50"/>
      <c r="D59" s="228"/>
      <c r="E59" s="229"/>
      <c r="F59" s="230"/>
      <c r="G59" s="229"/>
      <c r="H59" s="93" t="str">
        <f t="shared" si="6"/>
        <v/>
      </c>
      <c r="I59" s="230"/>
      <c r="J59" s="230"/>
      <c r="K59" s="94">
        <f t="shared" si="5"/>
        <v>0</v>
      </c>
      <c r="L59" s="235"/>
      <c r="M59" s="228"/>
      <c r="N59" s="228"/>
      <c r="O59" s="228"/>
      <c r="P59" s="228"/>
      <c r="Q59" s="228"/>
      <c r="R59" s="93">
        <f t="shared" si="2"/>
        <v>0</v>
      </c>
      <c r="S59" s="6"/>
      <c r="Z59" s="145"/>
      <c r="AA59" s="145"/>
      <c r="AC59" s="44">
        <f t="shared" si="3"/>
        <v>0</v>
      </c>
      <c r="AD59" s="149">
        <f t="shared" si="4"/>
        <v>0</v>
      </c>
    </row>
    <row r="60" spans="2:30" ht="13.5" customHeight="1" x14ac:dyDescent="0.3">
      <c r="B60" s="81">
        <v>38</v>
      </c>
      <c r="C60" s="50"/>
      <c r="D60" s="228"/>
      <c r="E60" s="229"/>
      <c r="F60" s="230"/>
      <c r="G60" s="229"/>
      <c r="H60" s="93" t="str">
        <f t="shared" si="6"/>
        <v/>
      </c>
      <c r="I60" s="230"/>
      <c r="J60" s="230"/>
      <c r="K60" s="94">
        <f t="shared" si="5"/>
        <v>0</v>
      </c>
      <c r="L60" s="235"/>
      <c r="M60" s="228"/>
      <c r="N60" s="228"/>
      <c r="O60" s="228"/>
      <c r="P60" s="228"/>
      <c r="Q60" s="228"/>
      <c r="R60" s="93">
        <f t="shared" si="2"/>
        <v>0</v>
      </c>
      <c r="S60" s="6"/>
      <c r="Z60" s="145"/>
      <c r="AA60" s="145"/>
      <c r="AC60" s="44">
        <f t="shared" si="3"/>
        <v>0</v>
      </c>
      <c r="AD60" s="149">
        <f t="shared" si="4"/>
        <v>0</v>
      </c>
    </row>
    <row r="61" spans="2:30" ht="13.5" customHeight="1" x14ac:dyDescent="0.3">
      <c r="B61" s="81">
        <v>39</v>
      </c>
      <c r="C61" s="50"/>
      <c r="D61" s="228"/>
      <c r="E61" s="229"/>
      <c r="F61" s="230"/>
      <c r="G61" s="229"/>
      <c r="H61" s="93" t="str">
        <f t="shared" si="6"/>
        <v/>
      </c>
      <c r="I61" s="230"/>
      <c r="J61" s="230"/>
      <c r="K61" s="94">
        <f t="shared" si="5"/>
        <v>0</v>
      </c>
      <c r="L61" s="235"/>
      <c r="M61" s="228"/>
      <c r="N61" s="228"/>
      <c r="O61" s="228"/>
      <c r="P61" s="228"/>
      <c r="Q61" s="228"/>
      <c r="R61" s="93">
        <f t="shared" si="2"/>
        <v>0</v>
      </c>
      <c r="S61" s="6"/>
      <c r="Z61" s="145"/>
      <c r="AA61" s="145"/>
      <c r="AC61" s="44">
        <f t="shared" si="3"/>
        <v>0</v>
      </c>
      <c r="AD61" s="149">
        <f t="shared" si="4"/>
        <v>0</v>
      </c>
    </row>
    <row r="62" spans="2:30" ht="13.5" customHeight="1" x14ac:dyDescent="0.3">
      <c r="B62" s="81">
        <v>40</v>
      </c>
      <c r="C62" s="50"/>
      <c r="D62" s="228"/>
      <c r="E62" s="229"/>
      <c r="F62" s="230"/>
      <c r="G62" s="229"/>
      <c r="H62" s="93" t="str">
        <f t="shared" si="6"/>
        <v/>
      </c>
      <c r="I62" s="230"/>
      <c r="J62" s="230"/>
      <c r="K62" s="94">
        <f t="shared" si="5"/>
        <v>0</v>
      </c>
      <c r="L62" s="235"/>
      <c r="M62" s="228"/>
      <c r="N62" s="228"/>
      <c r="O62" s="228"/>
      <c r="P62" s="228"/>
      <c r="Q62" s="228"/>
      <c r="R62" s="93">
        <f t="shared" si="2"/>
        <v>0</v>
      </c>
      <c r="S62" s="6"/>
      <c r="Z62" s="145"/>
      <c r="AA62" s="145"/>
      <c r="AC62" s="44">
        <f t="shared" si="3"/>
        <v>0</v>
      </c>
      <c r="AD62" s="149">
        <f t="shared" si="4"/>
        <v>0</v>
      </c>
    </row>
    <row r="63" spans="2:30" ht="13.5" customHeight="1" x14ac:dyDescent="0.3">
      <c r="B63" s="81">
        <v>41</v>
      </c>
      <c r="C63" s="50"/>
      <c r="D63" s="228"/>
      <c r="E63" s="229"/>
      <c r="F63" s="230"/>
      <c r="G63" s="229"/>
      <c r="H63" s="93" t="str">
        <f t="shared" si="6"/>
        <v/>
      </c>
      <c r="I63" s="230"/>
      <c r="J63" s="230"/>
      <c r="K63" s="94">
        <f t="shared" si="5"/>
        <v>0</v>
      </c>
      <c r="L63" s="235"/>
      <c r="M63" s="228"/>
      <c r="N63" s="228"/>
      <c r="O63" s="228"/>
      <c r="P63" s="228"/>
      <c r="Q63" s="228"/>
      <c r="R63" s="93">
        <f t="shared" si="2"/>
        <v>0</v>
      </c>
      <c r="S63" s="6"/>
      <c r="Z63" s="145"/>
      <c r="AA63" s="145"/>
      <c r="AC63" s="44">
        <f t="shared" si="3"/>
        <v>0</v>
      </c>
      <c r="AD63" s="149">
        <f t="shared" si="4"/>
        <v>0</v>
      </c>
    </row>
    <row r="64" spans="2:30" ht="13.5" customHeight="1" x14ac:dyDescent="0.3">
      <c r="B64" s="81">
        <v>42</v>
      </c>
      <c r="C64" s="50"/>
      <c r="D64" s="228"/>
      <c r="E64" s="229"/>
      <c r="F64" s="230"/>
      <c r="G64" s="229"/>
      <c r="H64" s="93" t="str">
        <f t="shared" si="6"/>
        <v/>
      </c>
      <c r="I64" s="230"/>
      <c r="J64" s="230"/>
      <c r="K64" s="94">
        <f t="shared" si="5"/>
        <v>0</v>
      </c>
      <c r="L64" s="235"/>
      <c r="M64" s="228"/>
      <c r="N64" s="228"/>
      <c r="O64" s="228"/>
      <c r="P64" s="228"/>
      <c r="Q64" s="228"/>
      <c r="R64" s="93">
        <f t="shared" si="2"/>
        <v>0</v>
      </c>
      <c r="S64" s="6"/>
      <c r="Z64" s="145"/>
      <c r="AA64" s="145"/>
      <c r="AC64" s="44">
        <f t="shared" si="3"/>
        <v>0</v>
      </c>
      <c r="AD64" s="149">
        <f t="shared" si="4"/>
        <v>0</v>
      </c>
    </row>
    <row r="65" spans="2:30" ht="13.5" customHeight="1" x14ac:dyDescent="0.3">
      <c r="B65" s="81">
        <v>43</v>
      </c>
      <c r="C65" s="50"/>
      <c r="D65" s="228"/>
      <c r="E65" s="229"/>
      <c r="F65" s="230"/>
      <c r="G65" s="229"/>
      <c r="H65" s="93" t="str">
        <f t="shared" si="6"/>
        <v/>
      </c>
      <c r="I65" s="230"/>
      <c r="J65" s="230"/>
      <c r="K65" s="94">
        <f t="shared" si="5"/>
        <v>0</v>
      </c>
      <c r="L65" s="235"/>
      <c r="M65" s="228"/>
      <c r="N65" s="228"/>
      <c r="O65" s="228"/>
      <c r="P65" s="228"/>
      <c r="Q65" s="228"/>
      <c r="R65" s="93">
        <f t="shared" si="2"/>
        <v>0</v>
      </c>
      <c r="S65" s="6"/>
      <c r="Z65" s="145"/>
      <c r="AA65" s="145"/>
      <c r="AC65" s="44">
        <f t="shared" si="3"/>
        <v>0</v>
      </c>
      <c r="AD65" s="149">
        <f t="shared" si="4"/>
        <v>0</v>
      </c>
    </row>
    <row r="66" spans="2:30" ht="13.5" customHeight="1" x14ac:dyDescent="0.3">
      <c r="B66" s="81">
        <v>44</v>
      </c>
      <c r="C66" s="50"/>
      <c r="D66" s="228"/>
      <c r="E66" s="229"/>
      <c r="F66" s="230"/>
      <c r="G66" s="229"/>
      <c r="H66" s="93" t="str">
        <f t="shared" si="6"/>
        <v/>
      </c>
      <c r="I66" s="230"/>
      <c r="J66" s="230"/>
      <c r="K66" s="94">
        <f t="shared" si="5"/>
        <v>0</v>
      </c>
      <c r="L66" s="235"/>
      <c r="M66" s="228"/>
      <c r="N66" s="228"/>
      <c r="O66" s="228"/>
      <c r="P66" s="228"/>
      <c r="Q66" s="228"/>
      <c r="R66" s="93">
        <f t="shared" si="2"/>
        <v>0</v>
      </c>
      <c r="S66" s="6"/>
      <c r="Z66" s="145"/>
      <c r="AA66" s="145"/>
      <c r="AC66" s="44">
        <f t="shared" si="3"/>
        <v>0</v>
      </c>
      <c r="AD66" s="149">
        <f t="shared" si="4"/>
        <v>0</v>
      </c>
    </row>
    <row r="67" spans="2:30" ht="13.5" customHeight="1" x14ac:dyDescent="0.3">
      <c r="B67" s="81">
        <v>45</v>
      </c>
      <c r="C67" s="50"/>
      <c r="D67" s="228"/>
      <c r="E67" s="229"/>
      <c r="F67" s="230"/>
      <c r="G67" s="229"/>
      <c r="H67" s="93" t="str">
        <f t="shared" si="6"/>
        <v/>
      </c>
      <c r="I67" s="230"/>
      <c r="J67" s="230"/>
      <c r="K67" s="94">
        <f t="shared" si="5"/>
        <v>0</v>
      </c>
      <c r="L67" s="235"/>
      <c r="M67" s="228"/>
      <c r="N67" s="228"/>
      <c r="O67" s="228"/>
      <c r="P67" s="228"/>
      <c r="Q67" s="228"/>
      <c r="R67" s="93">
        <f t="shared" si="2"/>
        <v>0</v>
      </c>
      <c r="S67" s="6"/>
      <c r="Z67" s="145"/>
      <c r="AA67" s="145"/>
      <c r="AC67" s="44">
        <f t="shared" si="3"/>
        <v>0</v>
      </c>
      <c r="AD67" s="149">
        <f t="shared" si="4"/>
        <v>0</v>
      </c>
    </row>
    <row r="68" spans="2:30" ht="13.5" customHeight="1" x14ac:dyDescent="0.3">
      <c r="B68" s="81">
        <v>46</v>
      </c>
      <c r="C68" s="50"/>
      <c r="D68" s="228"/>
      <c r="E68" s="229"/>
      <c r="F68" s="230"/>
      <c r="G68" s="229"/>
      <c r="H68" s="93" t="str">
        <f t="shared" si="6"/>
        <v/>
      </c>
      <c r="I68" s="230"/>
      <c r="J68" s="230"/>
      <c r="K68" s="94">
        <f t="shared" si="5"/>
        <v>0</v>
      </c>
      <c r="L68" s="235"/>
      <c r="M68" s="228"/>
      <c r="N68" s="228"/>
      <c r="O68" s="228"/>
      <c r="P68" s="228"/>
      <c r="Q68" s="228"/>
      <c r="R68" s="93">
        <f t="shared" si="2"/>
        <v>0</v>
      </c>
      <c r="S68" s="6"/>
      <c r="Z68" s="145"/>
      <c r="AA68" s="145"/>
      <c r="AC68" s="44">
        <f t="shared" si="3"/>
        <v>0</v>
      </c>
      <c r="AD68" s="149">
        <f t="shared" si="4"/>
        <v>0</v>
      </c>
    </row>
    <row r="69" spans="2:30" ht="13.5" customHeight="1" x14ac:dyDescent="0.3">
      <c r="B69" s="81">
        <v>47</v>
      </c>
      <c r="C69" s="50"/>
      <c r="D69" s="228"/>
      <c r="E69" s="229"/>
      <c r="F69" s="230"/>
      <c r="G69" s="229"/>
      <c r="H69" s="93" t="str">
        <f t="shared" si="6"/>
        <v/>
      </c>
      <c r="I69" s="230"/>
      <c r="J69" s="230"/>
      <c r="K69" s="94">
        <f t="shared" si="5"/>
        <v>0</v>
      </c>
      <c r="L69" s="235"/>
      <c r="M69" s="228"/>
      <c r="N69" s="228"/>
      <c r="O69" s="228"/>
      <c r="P69" s="228"/>
      <c r="Q69" s="228"/>
      <c r="R69" s="93">
        <f t="shared" si="2"/>
        <v>0</v>
      </c>
      <c r="S69" s="6"/>
      <c r="Z69" s="145"/>
      <c r="AA69" s="145"/>
      <c r="AC69" s="44">
        <f t="shared" si="3"/>
        <v>0</v>
      </c>
      <c r="AD69" s="149">
        <f t="shared" si="4"/>
        <v>0</v>
      </c>
    </row>
    <row r="70" spans="2:30" ht="13.5" customHeight="1" x14ac:dyDescent="0.3">
      <c r="B70" s="81">
        <v>48</v>
      </c>
      <c r="C70" s="50"/>
      <c r="D70" s="228"/>
      <c r="E70" s="229"/>
      <c r="F70" s="230"/>
      <c r="G70" s="229"/>
      <c r="H70" s="93" t="str">
        <f t="shared" si="6"/>
        <v/>
      </c>
      <c r="I70" s="230"/>
      <c r="J70" s="230"/>
      <c r="K70" s="94">
        <f t="shared" si="5"/>
        <v>0</v>
      </c>
      <c r="L70" s="235"/>
      <c r="M70" s="228"/>
      <c r="N70" s="228"/>
      <c r="O70" s="228"/>
      <c r="P70" s="228"/>
      <c r="Q70" s="228"/>
      <c r="R70" s="93">
        <f t="shared" si="2"/>
        <v>0</v>
      </c>
      <c r="S70" s="6"/>
      <c r="Z70" s="145"/>
      <c r="AA70" s="145"/>
      <c r="AC70" s="44">
        <f t="shared" si="3"/>
        <v>0</v>
      </c>
      <c r="AD70" s="149">
        <f t="shared" si="4"/>
        <v>0</v>
      </c>
    </row>
    <row r="71" spans="2:30" ht="13.5" customHeight="1" x14ac:dyDescent="0.3">
      <c r="B71" s="81">
        <v>49</v>
      </c>
      <c r="C71" s="50"/>
      <c r="D71" s="228"/>
      <c r="E71" s="229"/>
      <c r="F71" s="230"/>
      <c r="G71" s="229"/>
      <c r="H71" s="93" t="str">
        <f t="shared" si="6"/>
        <v/>
      </c>
      <c r="I71" s="230"/>
      <c r="J71" s="230"/>
      <c r="K71" s="94">
        <f t="shared" si="5"/>
        <v>0</v>
      </c>
      <c r="L71" s="235"/>
      <c r="M71" s="228"/>
      <c r="N71" s="228"/>
      <c r="O71" s="228"/>
      <c r="P71" s="228"/>
      <c r="Q71" s="228"/>
      <c r="R71" s="93">
        <f t="shared" si="2"/>
        <v>0</v>
      </c>
      <c r="S71" s="6"/>
      <c r="Z71" s="145"/>
      <c r="AA71" s="145"/>
      <c r="AC71" s="44">
        <f t="shared" si="3"/>
        <v>0</v>
      </c>
      <c r="AD71" s="149">
        <f t="shared" si="4"/>
        <v>0</v>
      </c>
    </row>
    <row r="72" spans="2:30" ht="13.5" customHeight="1" x14ac:dyDescent="0.3">
      <c r="B72" s="81">
        <v>50</v>
      </c>
      <c r="C72" s="50"/>
      <c r="D72" s="228"/>
      <c r="E72" s="229"/>
      <c r="F72" s="230"/>
      <c r="G72" s="229"/>
      <c r="H72" s="93" t="str">
        <f t="shared" si="6"/>
        <v/>
      </c>
      <c r="I72" s="230"/>
      <c r="J72" s="230"/>
      <c r="K72" s="94">
        <f t="shared" si="5"/>
        <v>0</v>
      </c>
      <c r="L72" s="235"/>
      <c r="M72" s="228"/>
      <c r="N72" s="228"/>
      <c r="O72" s="228"/>
      <c r="P72" s="228"/>
      <c r="Q72" s="228"/>
      <c r="R72" s="93">
        <f t="shared" si="2"/>
        <v>0</v>
      </c>
      <c r="S72" s="6"/>
      <c r="Z72" s="145"/>
      <c r="AA72" s="145"/>
      <c r="AC72" s="44">
        <f t="shared" si="3"/>
        <v>0</v>
      </c>
      <c r="AD72" s="149">
        <f t="shared" si="4"/>
        <v>0</v>
      </c>
    </row>
    <row r="73" spans="2:30" ht="13.5" customHeight="1" x14ac:dyDescent="0.3">
      <c r="B73" s="81">
        <v>51</v>
      </c>
      <c r="C73" s="50"/>
      <c r="D73" s="228"/>
      <c r="E73" s="229"/>
      <c r="F73" s="230"/>
      <c r="G73" s="229"/>
      <c r="H73" s="93" t="str">
        <f t="shared" si="6"/>
        <v/>
      </c>
      <c r="I73" s="230"/>
      <c r="J73" s="230"/>
      <c r="K73" s="94">
        <f t="shared" si="5"/>
        <v>0</v>
      </c>
      <c r="L73" s="235"/>
      <c r="M73" s="228"/>
      <c r="N73" s="228"/>
      <c r="O73" s="228"/>
      <c r="P73" s="228"/>
      <c r="Q73" s="228"/>
      <c r="R73" s="93">
        <f t="shared" si="2"/>
        <v>0</v>
      </c>
      <c r="S73" s="6"/>
      <c r="Z73" s="145"/>
      <c r="AA73" s="145"/>
      <c r="AC73" s="44">
        <f t="shared" si="3"/>
        <v>0</v>
      </c>
      <c r="AD73" s="149">
        <f t="shared" si="4"/>
        <v>0</v>
      </c>
    </row>
    <row r="74" spans="2:30" ht="13.5" customHeight="1" x14ac:dyDescent="0.3">
      <c r="B74" s="81">
        <v>52</v>
      </c>
      <c r="C74" s="50"/>
      <c r="D74" s="228"/>
      <c r="E74" s="229"/>
      <c r="F74" s="230"/>
      <c r="G74" s="229"/>
      <c r="H74" s="93" t="str">
        <f t="shared" si="6"/>
        <v/>
      </c>
      <c r="I74" s="230"/>
      <c r="J74" s="230"/>
      <c r="K74" s="94">
        <f t="shared" si="5"/>
        <v>0</v>
      </c>
      <c r="L74" s="235"/>
      <c r="M74" s="228"/>
      <c r="N74" s="228"/>
      <c r="O74" s="228"/>
      <c r="P74" s="228"/>
      <c r="Q74" s="228"/>
      <c r="R74" s="93">
        <f t="shared" si="2"/>
        <v>0</v>
      </c>
      <c r="S74" s="6"/>
      <c r="Z74" s="145"/>
      <c r="AA74" s="145"/>
      <c r="AC74" s="44">
        <f t="shared" si="3"/>
        <v>0</v>
      </c>
      <c r="AD74" s="149">
        <f t="shared" si="4"/>
        <v>0</v>
      </c>
    </row>
    <row r="75" spans="2:30" ht="13.5" customHeight="1" x14ac:dyDescent="0.3">
      <c r="B75" s="81">
        <v>53</v>
      </c>
      <c r="C75" s="50"/>
      <c r="D75" s="228"/>
      <c r="E75" s="229"/>
      <c r="F75" s="230"/>
      <c r="G75" s="229"/>
      <c r="H75" s="93" t="str">
        <f t="shared" si="6"/>
        <v/>
      </c>
      <c r="I75" s="230"/>
      <c r="J75" s="230"/>
      <c r="K75" s="94">
        <f t="shared" si="5"/>
        <v>0</v>
      </c>
      <c r="L75" s="235"/>
      <c r="M75" s="228"/>
      <c r="N75" s="228"/>
      <c r="O75" s="228"/>
      <c r="P75" s="228"/>
      <c r="Q75" s="228"/>
      <c r="R75" s="93">
        <f t="shared" si="2"/>
        <v>0</v>
      </c>
      <c r="S75" s="6"/>
      <c r="Z75" s="145"/>
      <c r="AA75" s="145"/>
      <c r="AC75" s="44">
        <f t="shared" si="3"/>
        <v>0</v>
      </c>
      <c r="AD75" s="149">
        <f t="shared" si="4"/>
        <v>0</v>
      </c>
    </row>
    <row r="76" spans="2:30" ht="13.5" customHeight="1" x14ac:dyDescent="0.3">
      <c r="B76" s="81">
        <v>54</v>
      </c>
      <c r="C76" s="50"/>
      <c r="D76" s="228"/>
      <c r="E76" s="229"/>
      <c r="F76" s="230"/>
      <c r="G76" s="229"/>
      <c r="H76" s="93" t="str">
        <f t="shared" si="6"/>
        <v/>
      </c>
      <c r="I76" s="230"/>
      <c r="J76" s="230"/>
      <c r="K76" s="94">
        <f t="shared" si="5"/>
        <v>0</v>
      </c>
      <c r="L76" s="235"/>
      <c r="M76" s="228"/>
      <c r="N76" s="228"/>
      <c r="O76" s="228"/>
      <c r="P76" s="228"/>
      <c r="Q76" s="228"/>
      <c r="R76" s="93">
        <f t="shared" si="2"/>
        <v>0</v>
      </c>
      <c r="S76" s="6"/>
      <c r="Z76" s="145"/>
      <c r="AA76" s="145"/>
      <c r="AC76" s="44">
        <f t="shared" si="3"/>
        <v>0</v>
      </c>
      <c r="AD76" s="149">
        <f t="shared" si="4"/>
        <v>0</v>
      </c>
    </row>
    <row r="77" spans="2:30" ht="13.5" customHeight="1" x14ac:dyDescent="0.3">
      <c r="B77" s="81">
        <v>55</v>
      </c>
      <c r="C77" s="50"/>
      <c r="D77" s="228"/>
      <c r="E77" s="229"/>
      <c r="F77" s="230"/>
      <c r="G77" s="229"/>
      <c r="H77" s="93" t="str">
        <f t="shared" si="6"/>
        <v/>
      </c>
      <c r="I77" s="230"/>
      <c r="J77" s="230"/>
      <c r="K77" s="94">
        <f t="shared" si="5"/>
        <v>0</v>
      </c>
      <c r="L77" s="235"/>
      <c r="M77" s="228"/>
      <c r="N77" s="228"/>
      <c r="O77" s="228"/>
      <c r="P77" s="228"/>
      <c r="Q77" s="228"/>
      <c r="R77" s="93">
        <f t="shared" si="2"/>
        <v>0</v>
      </c>
      <c r="S77" s="6"/>
      <c r="Z77" s="145"/>
      <c r="AA77" s="145"/>
      <c r="AC77" s="44">
        <f t="shared" si="3"/>
        <v>0</v>
      </c>
      <c r="AD77" s="149">
        <f t="shared" si="4"/>
        <v>0</v>
      </c>
    </row>
    <row r="78" spans="2:30" ht="13.5" customHeight="1" x14ac:dyDescent="0.3">
      <c r="B78" s="81">
        <v>56</v>
      </c>
      <c r="C78" s="50"/>
      <c r="D78" s="228"/>
      <c r="E78" s="229"/>
      <c r="F78" s="230"/>
      <c r="G78" s="229"/>
      <c r="H78" s="93" t="str">
        <f t="shared" si="6"/>
        <v/>
      </c>
      <c r="I78" s="230"/>
      <c r="J78" s="230"/>
      <c r="K78" s="94">
        <f t="shared" si="5"/>
        <v>0</v>
      </c>
      <c r="L78" s="235"/>
      <c r="M78" s="228"/>
      <c r="N78" s="228"/>
      <c r="O78" s="228"/>
      <c r="P78" s="228"/>
      <c r="Q78" s="228"/>
      <c r="R78" s="93">
        <f t="shared" si="2"/>
        <v>0</v>
      </c>
      <c r="S78" s="6"/>
      <c r="Z78" s="145"/>
      <c r="AA78" s="145"/>
      <c r="AC78" s="44">
        <f t="shared" si="3"/>
        <v>0</v>
      </c>
      <c r="AD78" s="149">
        <f t="shared" si="4"/>
        <v>0</v>
      </c>
    </row>
    <row r="79" spans="2:30" ht="13.5" customHeight="1" x14ac:dyDescent="0.3">
      <c r="B79" s="81">
        <v>57</v>
      </c>
      <c r="C79" s="50"/>
      <c r="D79" s="228"/>
      <c r="E79" s="229"/>
      <c r="F79" s="230"/>
      <c r="G79" s="229"/>
      <c r="H79" s="93" t="str">
        <f t="shared" si="6"/>
        <v/>
      </c>
      <c r="I79" s="230"/>
      <c r="J79" s="230"/>
      <c r="K79" s="94">
        <f t="shared" si="5"/>
        <v>0</v>
      </c>
      <c r="L79" s="235"/>
      <c r="M79" s="228"/>
      <c r="N79" s="228"/>
      <c r="O79" s="228"/>
      <c r="P79" s="228"/>
      <c r="Q79" s="228"/>
      <c r="R79" s="93">
        <f t="shared" si="2"/>
        <v>0</v>
      </c>
      <c r="S79" s="6"/>
      <c r="Z79" s="145"/>
      <c r="AA79" s="145"/>
      <c r="AC79" s="44">
        <f t="shared" si="3"/>
        <v>0</v>
      </c>
      <c r="AD79" s="149">
        <f t="shared" si="4"/>
        <v>0</v>
      </c>
    </row>
    <row r="80" spans="2:30" ht="13.5" customHeight="1" x14ac:dyDescent="0.3">
      <c r="B80" s="81">
        <v>58</v>
      </c>
      <c r="C80" s="50"/>
      <c r="D80" s="228"/>
      <c r="E80" s="229"/>
      <c r="F80" s="230"/>
      <c r="G80" s="229"/>
      <c r="H80" s="93" t="str">
        <f t="shared" si="6"/>
        <v/>
      </c>
      <c r="I80" s="230"/>
      <c r="J80" s="230"/>
      <c r="K80" s="94">
        <f t="shared" si="5"/>
        <v>0</v>
      </c>
      <c r="L80" s="235"/>
      <c r="M80" s="228"/>
      <c r="N80" s="228"/>
      <c r="O80" s="228"/>
      <c r="P80" s="228"/>
      <c r="Q80" s="228"/>
      <c r="R80" s="93">
        <f t="shared" si="2"/>
        <v>0</v>
      </c>
      <c r="S80" s="6"/>
      <c r="Z80" s="145"/>
      <c r="AA80" s="145"/>
      <c r="AC80" s="44">
        <f t="shared" si="3"/>
        <v>0</v>
      </c>
      <c r="AD80" s="149">
        <f t="shared" si="4"/>
        <v>0</v>
      </c>
    </row>
    <row r="81" spans="2:30" ht="13.5" customHeight="1" x14ac:dyDescent="0.3">
      <c r="B81" s="81">
        <v>59</v>
      </c>
      <c r="C81" s="50"/>
      <c r="D81" s="228"/>
      <c r="E81" s="229"/>
      <c r="F81" s="230"/>
      <c r="G81" s="229"/>
      <c r="H81" s="93" t="str">
        <f t="shared" si="6"/>
        <v/>
      </c>
      <c r="I81" s="230"/>
      <c r="J81" s="230"/>
      <c r="K81" s="94">
        <f t="shared" si="5"/>
        <v>0</v>
      </c>
      <c r="L81" s="235"/>
      <c r="M81" s="228"/>
      <c r="N81" s="228"/>
      <c r="O81" s="228"/>
      <c r="P81" s="228"/>
      <c r="Q81" s="228"/>
      <c r="R81" s="93">
        <f t="shared" si="2"/>
        <v>0</v>
      </c>
      <c r="S81" s="6"/>
      <c r="Z81" s="145"/>
      <c r="AA81" s="145"/>
      <c r="AC81" s="44">
        <f t="shared" si="3"/>
        <v>0</v>
      </c>
      <c r="AD81" s="149">
        <f t="shared" si="4"/>
        <v>0</v>
      </c>
    </row>
    <row r="82" spans="2:30" ht="13.5" customHeight="1" x14ac:dyDescent="0.3">
      <c r="B82" s="81">
        <v>60</v>
      </c>
      <c r="C82" s="50"/>
      <c r="D82" s="228"/>
      <c r="E82" s="229"/>
      <c r="F82" s="230"/>
      <c r="G82" s="229"/>
      <c r="H82" s="93" t="str">
        <f t="shared" si="6"/>
        <v/>
      </c>
      <c r="I82" s="230"/>
      <c r="J82" s="230"/>
      <c r="K82" s="94">
        <f t="shared" si="5"/>
        <v>0</v>
      </c>
      <c r="L82" s="235"/>
      <c r="M82" s="228"/>
      <c r="N82" s="228"/>
      <c r="O82" s="228"/>
      <c r="P82" s="228"/>
      <c r="Q82" s="228"/>
      <c r="R82" s="93">
        <f t="shared" si="2"/>
        <v>0</v>
      </c>
      <c r="S82" s="6"/>
      <c r="Z82" s="145"/>
      <c r="AA82" s="145"/>
      <c r="AC82" s="44">
        <f t="shared" si="3"/>
        <v>0</v>
      </c>
      <c r="AD82" s="149">
        <f t="shared" si="4"/>
        <v>0</v>
      </c>
    </row>
    <row r="83" spans="2:30" ht="13.5" customHeight="1" x14ac:dyDescent="0.3">
      <c r="B83" s="81">
        <v>61</v>
      </c>
      <c r="C83" s="50"/>
      <c r="D83" s="228"/>
      <c r="E83" s="229"/>
      <c r="F83" s="230"/>
      <c r="G83" s="229"/>
      <c r="H83" s="93" t="str">
        <f t="shared" si="6"/>
        <v/>
      </c>
      <c r="I83" s="230"/>
      <c r="J83" s="230"/>
      <c r="K83" s="94">
        <f t="shared" si="5"/>
        <v>0</v>
      </c>
      <c r="L83" s="235"/>
      <c r="M83" s="228"/>
      <c r="N83" s="228"/>
      <c r="O83" s="228"/>
      <c r="P83" s="228"/>
      <c r="Q83" s="228"/>
      <c r="R83" s="93">
        <f t="shared" si="2"/>
        <v>0</v>
      </c>
      <c r="S83" s="6"/>
      <c r="Z83" s="145"/>
      <c r="AA83" s="145"/>
      <c r="AC83" s="44">
        <f t="shared" si="3"/>
        <v>0</v>
      </c>
      <c r="AD83" s="149">
        <f t="shared" si="4"/>
        <v>0</v>
      </c>
    </row>
    <row r="84" spans="2:30" ht="13.5" customHeight="1" x14ac:dyDescent="0.3">
      <c r="B84" s="81">
        <v>62</v>
      </c>
      <c r="C84" s="50"/>
      <c r="D84" s="228"/>
      <c r="E84" s="229"/>
      <c r="F84" s="230"/>
      <c r="G84" s="229"/>
      <c r="H84" s="93" t="str">
        <f t="shared" si="6"/>
        <v/>
      </c>
      <c r="I84" s="230"/>
      <c r="J84" s="230"/>
      <c r="K84" s="94">
        <f t="shared" si="5"/>
        <v>0</v>
      </c>
      <c r="L84" s="235"/>
      <c r="M84" s="228"/>
      <c r="N84" s="228"/>
      <c r="O84" s="228"/>
      <c r="P84" s="228"/>
      <c r="Q84" s="228"/>
      <c r="R84" s="93">
        <f t="shared" si="2"/>
        <v>0</v>
      </c>
      <c r="S84" s="6"/>
      <c r="Z84" s="145"/>
      <c r="AA84" s="145"/>
      <c r="AC84" s="44">
        <f t="shared" si="3"/>
        <v>0</v>
      </c>
      <c r="AD84" s="149">
        <f t="shared" si="4"/>
        <v>0</v>
      </c>
    </row>
    <row r="85" spans="2:30" ht="13.5" customHeight="1" x14ac:dyDescent="0.3">
      <c r="B85" s="81">
        <v>63</v>
      </c>
      <c r="C85" s="50"/>
      <c r="D85" s="228"/>
      <c r="E85" s="229"/>
      <c r="F85" s="230"/>
      <c r="G85" s="229"/>
      <c r="H85" s="93" t="str">
        <f t="shared" si="6"/>
        <v/>
      </c>
      <c r="I85" s="230"/>
      <c r="J85" s="230"/>
      <c r="K85" s="94">
        <f t="shared" si="5"/>
        <v>0</v>
      </c>
      <c r="L85" s="235"/>
      <c r="M85" s="228"/>
      <c r="N85" s="228"/>
      <c r="O85" s="228"/>
      <c r="P85" s="228"/>
      <c r="Q85" s="228"/>
      <c r="R85" s="93">
        <f t="shared" si="2"/>
        <v>0</v>
      </c>
      <c r="S85" s="6"/>
      <c r="Z85" s="145"/>
      <c r="AA85" s="145"/>
      <c r="AC85" s="44">
        <f t="shared" si="3"/>
        <v>0</v>
      </c>
      <c r="AD85" s="149">
        <f t="shared" si="4"/>
        <v>0</v>
      </c>
    </row>
    <row r="86" spans="2:30" ht="13.5" customHeight="1" x14ac:dyDescent="0.3">
      <c r="B86" s="81">
        <v>64</v>
      </c>
      <c r="C86" s="50"/>
      <c r="D86" s="228"/>
      <c r="E86" s="229"/>
      <c r="F86" s="230"/>
      <c r="G86" s="229"/>
      <c r="H86" s="93" t="str">
        <f t="shared" si="6"/>
        <v/>
      </c>
      <c r="I86" s="230"/>
      <c r="J86" s="230"/>
      <c r="K86" s="94">
        <f t="shared" si="5"/>
        <v>0</v>
      </c>
      <c r="L86" s="235"/>
      <c r="M86" s="228"/>
      <c r="N86" s="228"/>
      <c r="O86" s="228"/>
      <c r="P86" s="228"/>
      <c r="Q86" s="228"/>
      <c r="R86" s="93">
        <f t="shared" si="2"/>
        <v>0</v>
      </c>
      <c r="S86" s="6"/>
      <c r="Z86" s="145"/>
      <c r="AA86" s="145"/>
      <c r="AC86" s="44">
        <f t="shared" si="3"/>
        <v>0</v>
      </c>
      <c r="AD86" s="149">
        <f t="shared" si="4"/>
        <v>0</v>
      </c>
    </row>
    <row r="87" spans="2:30" ht="13.5" customHeight="1" x14ac:dyDescent="0.3">
      <c r="B87" s="81">
        <v>65</v>
      </c>
      <c r="C87" s="50"/>
      <c r="D87" s="228"/>
      <c r="E87" s="229"/>
      <c r="F87" s="230"/>
      <c r="G87" s="229"/>
      <c r="H87" s="93" t="str">
        <f t="shared" ref="H87:H122" si="7">IF($G87&gt;0,INDEX($G$8:$G$12,$G87)*$F87,"")</f>
        <v/>
      </c>
      <c r="I87" s="230"/>
      <c r="J87" s="230"/>
      <c r="K87" s="94">
        <f t="shared" si="5"/>
        <v>0</v>
      </c>
      <c r="L87" s="235"/>
      <c r="M87" s="228"/>
      <c r="N87" s="228"/>
      <c r="O87" s="228"/>
      <c r="P87" s="228"/>
      <c r="Q87" s="228"/>
      <c r="R87" s="93">
        <f t="shared" si="2"/>
        <v>0</v>
      </c>
      <c r="S87" s="6"/>
      <c r="Z87" s="145"/>
      <c r="AA87" s="145"/>
      <c r="AC87" s="44">
        <f t="shared" si="3"/>
        <v>0</v>
      </c>
      <c r="AD87" s="149">
        <f t="shared" si="4"/>
        <v>0</v>
      </c>
    </row>
    <row r="88" spans="2:30" ht="13.5" customHeight="1" x14ac:dyDescent="0.3">
      <c r="B88" s="81">
        <v>66</v>
      </c>
      <c r="C88" s="50"/>
      <c r="D88" s="228"/>
      <c r="E88" s="229"/>
      <c r="F88" s="230"/>
      <c r="G88" s="229"/>
      <c r="H88" s="93" t="str">
        <f t="shared" si="7"/>
        <v/>
      </c>
      <c r="I88" s="230"/>
      <c r="J88" s="230"/>
      <c r="K88" s="94">
        <f t="shared" si="5"/>
        <v>0</v>
      </c>
      <c r="L88" s="235"/>
      <c r="M88" s="228"/>
      <c r="N88" s="228"/>
      <c r="O88" s="228"/>
      <c r="P88" s="228"/>
      <c r="Q88" s="228"/>
      <c r="R88" s="93">
        <f t="shared" ref="R88:R122" si="8">$J$5*$AC88+$M88-SUM($N88:$Q88)</f>
        <v>0</v>
      </c>
      <c r="S88" s="6"/>
      <c r="Z88" s="145"/>
      <c r="AA88" s="145"/>
      <c r="AC88" s="44">
        <f t="shared" ref="AC88:AC122" si="9">IF(AND($F88&gt;0,$L88=""),1,$L88)</f>
        <v>0</v>
      </c>
      <c r="AD88" s="149">
        <f t="shared" ref="AD88:AD122" si="10">$J$5*$AC88+$M88-SUM($N88:$O88)</f>
        <v>0</v>
      </c>
    </row>
    <row r="89" spans="2:30" ht="13.5" customHeight="1" x14ac:dyDescent="0.3">
      <c r="B89" s="81">
        <v>67</v>
      </c>
      <c r="C89" s="50"/>
      <c r="D89" s="228"/>
      <c r="E89" s="229"/>
      <c r="F89" s="230"/>
      <c r="G89" s="229"/>
      <c r="H89" s="93" t="str">
        <f t="shared" si="7"/>
        <v/>
      </c>
      <c r="I89" s="230"/>
      <c r="J89" s="230"/>
      <c r="K89" s="94">
        <f t="shared" ref="K89:K122" si="11">$F89+SUM($H89:$J89)</f>
        <v>0</v>
      </c>
      <c r="L89" s="235"/>
      <c r="M89" s="228"/>
      <c r="N89" s="228"/>
      <c r="O89" s="228"/>
      <c r="P89" s="228"/>
      <c r="Q89" s="228"/>
      <c r="R89" s="93">
        <f t="shared" si="8"/>
        <v>0</v>
      </c>
      <c r="S89" s="6"/>
      <c r="Z89" s="145"/>
      <c r="AA89" s="145"/>
      <c r="AC89" s="44">
        <f t="shared" si="9"/>
        <v>0</v>
      </c>
      <c r="AD89" s="149">
        <f t="shared" si="10"/>
        <v>0</v>
      </c>
    </row>
    <row r="90" spans="2:30" ht="13.5" customHeight="1" x14ac:dyDescent="0.3">
      <c r="B90" s="81">
        <v>68</v>
      </c>
      <c r="C90" s="50"/>
      <c r="D90" s="228"/>
      <c r="E90" s="229"/>
      <c r="F90" s="230"/>
      <c r="G90" s="229"/>
      <c r="H90" s="93" t="str">
        <f t="shared" si="7"/>
        <v/>
      </c>
      <c r="I90" s="230"/>
      <c r="J90" s="230"/>
      <c r="K90" s="94">
        <f t="shared" si="11"/>
        <v>0</v>
      </c>
      <c r="L90" s="235"/>
      <c r="M90" s="228"/>
      <c r="N90" s="228"/>
      <c r="O90" s="228"/>
      <c r="P90" s="228"/>
      <c r="Q90" s="228"/>
      <c r="R90" s="93">
        <f t="shared" si="8"/>
        <v>0</v>
      </c>
      <c r="S90" s="6"/>
      <c r="Z90" s="145"/>
      <c r="AA90" s="145"/>
      <c r="AC90" s="44">
        <f t="shared" si="9"/>
        <v>0</v>
      </c>
      <c r="AD90" s="149">
        <f t="shared" si="10"/>
        <v>0</v>
      </c>
    </row>
    <row r="91" spans="2:30" ht="13.5" customHeight="1" x14ac:dyDescent="0.3">
      <c r="B91" s="81">
        <v>69</v>
      </c>
      <c r="C91" s="50"/>
      <c r="D91" s="228"/>
      <c r="E91" s="229"/>
      <c r="F91" s="230"/>
      <c r="G91" s="229"/>
      <c r="H91" s="93" t="str">
        <f t="shared" si="7"/>
        <v/>
      </c>
      <c r="I91" s="230"/>
      <c r="J91" s="230"/>
      <c r="K91" s="94">
        <f t="shared" si="11"/>
        <v>0</v>
      </c>
      <c r="L91" s="235"/>
      <c r="M91" s="228"/>
      <c r="N91" s="228"/>
      <c r="O91" s="228"/>
      <c r="P91" s="228"/>
      <c r="Q91" s="228"/>
      <c r="R91" s="93">
        <f t="shared" si="8"/>
        <v>0</v>
      </c>
      <c r="S91" s="6"/>
      <c r="Z91" s="145"/>
      <c r="AA91" s="145"/>
      <c r="AC91" s="44">
        <f t="shared" si="9"/>
        <v>0</v>
      </c>
      <c r="AD91" s="149">
        <f t="shared" si="10"/>
        <v>0</v>
      </c>
    </row>
    <row r="92" spans="2:30" ht="13.5" customHeight="1" x14ac:dyDescent="0.3">
      <c r="B92" s="81">
        <v>70</v>
      </c>
      <c r="C92" s="50"/>
      <c r="D92" s="228"/>
      <c r="E92" s="229"/>
      <c r="F92" s="230"/>
      <c r="G92" s="229"/>
      <c r="H92" s="93" t="str">
        <f t="shared" si="7"/>
        <v/>
      </c>
      <c r="I92" s="230"/>
      <c r="J92" s="230"/>
      <c r="K92" s="94">
        <f t="shared" si="11"/>
        <v>0</v>
      </c>
      <c r="L92" s="235"/>
      <c r="M92" s="228"/>
      <c r="N92" s="228"/>
      <c r="O92" s="228"/>
      <c r="P92" s="228"/>
      <c r="Q92" s="228"/>
      <c r="R92" s="93">
        <f t="shared" si="8"/>
        <v>0</v>
      </c>
      <c r="S92" s="6"/>
      <c r="Z92" s="145"/>
      <c r="AA92" s="145"/>
      <c r="AC92" s="44">
        <f t="shared" si="9"/>
        <v>0</v>
      </c>
      <c r="AD92" s="149">
        <f t="shared" si="10"/>
        <v>0</v>
      </c>
    </row>
    <row r="93" spans="2:30" ht="13.5" customHeight="1" x14ac:dyDescent="0.3">
      <c r="B93" s="81">
        <v>71</v>
      </c>
      <c r="C93" s="50"/>
      <c r="D93" s="228"/>
      <c r="E93" s="229"/>
      <c r="F93" s="230"/>
      <c r="G93" s="229"/>
      <c r="H93" s="93" t="str">
        <f t="shared" si="7"/>
        <v/>
      </c>
      <c r="I93" s="230"/>
      <c r="J93" s="230"/>
      <c r="K93" s="94">
        <f t="shared" si="11"/>
        <v>0</v>
      </c>
      <c r="L93" s="235"/>
      <c r="M93" s="228"/>
      <c r="N93" s="228"/>
      <c r="O93" s="228"/>
      <c r="P93" s="228"/>
      <c r="Q93" s="228"/>
      <c r="R93" s="93">
        <f t="shared" si="8"/>
        <v>0</v>
      </c>
      <c r="S93" s="6"/>
      <c r="Z93" s="145"/>
      <c r="AA93" s="145"/>
      <c r="AC93" s="44">
        <f t="shared" si="9"/>
        <v>0</v>
      </c>
      <c r="AD93" s="149">
        <f t="shared" si="10"/>
        <v>0</v>
      </c>
    </row>
    <row r="94" spans="2:30" ht="13.5" customHeight="1" x14ac:dyDescent="0.3">
      <c r="B94" s="81">
        <v>72</v>
      </c>
      <c r="C94" s="50"/>
      <c r="D94" s="228"/>
      <c r="E94" s="229"/>
      <c r="F94" s="230"/>
      <c r="G94" s="229"/>
      <c r="H94" s="93" t="str">
        <f t="shared" si="7"/>
        <v/>
      </c>
      <c r="I94" s="230"/>
      <c r="J94" s="230"/>
      <c r="K94" s="94">
        <f t="shared" si="11"/>
        <v>0</v>
      </c>
      <c r="L94" s="235"/>
      <c r="M94" s="228"/>
      <c r="N94" s="228"/>
      <c r="O94" s="228"/>
      <c r="P94" s="228"/>
      <c r="Q94" s="228"/>
      <c r="R94" s="93">
        <f t="shared" si="8"/>
        <v>0</v>
      </c>
      <c r="S94" s="6"/>
      <c r="Z94" s="145"/>
      <c r="AA94" s="145"/>
      <c r="AC94" s="44">
        <f t="shared" si="9"/>
        <v>0</v>
      </c>
      <c r="AD94" s="149">
        <f t="shared" si="10"/>
        <v>0</v>
      </c>
    </row>
    <row r="95" spans="2:30" ht="13.5" customHeight="1" x14ac:dyDescent="0.3">
      <c r="B95" s="81">
        <v>73</v>
      </c>
      <c r="C95" s="50"/>
      <c r="D95" s="228"/>
      <c r="E95" s="229"/>
      <c r="F95" s="230"/>
      <c r="G95" s="229"/>
      <c r="H95" s="93" t="str">
        <f t="shared" si="7"/>
        <v/>
      </c>
      <c r="I95" s="230"/>
      <c r="J95" s="230"/>
      <c r="K95" s="94">
        <f t="shared" si="11"/>
        <v>0</v>
      </c>
      <c r="L95" s="235"/>
      <c r="M95" s="228"/>
      <c r="N95" s="228"/>
      <c r="O95" s="228"/>
      <c r="P95" s="228"/>
      <c r="Q95" s="228"/>
      <c r="R95" s="93">
        <f t="shared" si="8"/>
        <v>0</v>
      </c>
      <c r="S95" s="6"/>
      <c r="Z95" s="145"/>
      <c r="AA95" s="145"/>
      <c r="AC95" s="44">
        <f t="shared" si="9"/>
        <v>0</v>
      </c>
      <c r="AD95" s="149">
        <f t="shared" si="10"/>
        <v>0</v>
      </c>
    </row>
    <row r="96" spans="2:30" ht="13.5" customHeight="1" x14ac:dyDescent="0.3">
      <c r="B96" s="81">
        <v>74</v>
      </c>
      <c r="C96" s="50"/>
      <c r="D96" s="228"/>
      <c r="E96" s="229"/>
      <c r="F96" s="230"/>
      <c r="G96" s="229"/>
      <c r="H96" s="93" t="str">
        <f t="shared" si="7"/>
        <v/>
      </c>
      <c r="I96" s="230"/>
      <c r="J96" s="230"/>
      <c r="K96" s="94">
        <f t="shared" si="11"/>
        <v>0</v>
      </c>
      <c r="L96" s="235"/>
      <c r="M96" s="228"/>
      <c r="N96" s="228"/>
      <c r="O96" s="228"/>
      <c r="P96" s="228"/>
      <c r="Q96" s="228"/>
      <c r="R96" s="93">
        <f t="shared" si="8"/>
        <v>0</v>
      </c>
      <c r="S96" s="6"/>
      <c r="Z96" s="145"/>
      <c r="AA96" s="145"/>
      <c r="AC96" s="44">
        <f t="shared" si="9"/>
        <v>0</v>
      </c>
      <c r="AD96" s="149">
        <f t="shared" si="10"/>
        <v>0</v>
      </c>
    </row>
    <row r="97" spans="2:30" ht="13.5" customHeight="1" x14ac:dyDescent="0.3">
      <c r="B97" s="81">
        <v>75</v>
      </c>
      <c r="C97" s="50"/>
      <c r="D97" s="228"/>
      <c r="E97" s="229"/>
      <c r="F97" s="230"/>
      <c r="G97" s="229"/>
      <c r="H97" s="93" t="str">
        <f t="shared" si="7"/>
        <v/>
      </c>
      <c r="I97" s="230"/>
      <c r="J97" s="230"/>
      <c r="K97" s="94">
        <f t="shared" si="11"/>
        <v>0</v>
      </c>
      <c r="L97" s="235"/>
      <c r="M97" s="228"/>
      <c r="N97" s="228"/>
      <c r="O97" s="228"/>
      <c r="P97" s="228"/>
      <c r="Q97" s="228"/>
      <c r="R97" s="93">
        <f t="shared" si="8"/>
        <v>0</v>
      </c>
      <c r="S97" s="6"/>
      <c r="Z97" s="145"/>
      <c r="AA97" s="145"/>
      <c r="AC97" s="44">
        <f t="shared" si="9"/>
        <v>0</v>
      </c>
      <c r="AD97" s="149">
        <f t="shared" si="10"/>
        <v>0</v>
      </c>
    </row>
    <row r="98" spans="2:30" ht="13.5" customHeight="1" x14ac:dyDescent="0.3">
      <c r="B98" s="81">
        <v>76</v>
      </c>
      <c r="C98" s="50"/>
      <c r="D98" s="228"/>
      <c r="E98" s="229"/>
      <c r="F98" s="230"/>
      <c r="G98" s="229"/>
      <c r="H98" s="93" t="str">
        <f t="shared" si="7"/>
        <v/>
      </c>
      <c r="I98" s="230"/>
      <c r="J98" s="230"/>
      <c r="K98" s="94">
        <f t="shared" si="11"/>
        <v>0</v>
      </c>
      <c r="L98" s="235"/>
      <c r="M98" s="228"/>
      <c r="N98" s="228"/>
      <c r="O98" s="228"/>
      <c r="P98" s="228"/>
      <c r="Q98" s="228"/>
      <c r="R98" s="93">
        <f t="shared" si="8"/>
        <v>0</v>
      </c>
      <c r="S98" s="6"/>
      <c r="Z98" s="145"/>
      <c r="AA98" s="145"/>
      <c r="AC98" s="44">
        <f t="shared" si="9"/>
        <v>0</v>
      </c>
      <c r="AD98" s="149">
        <f t="shared" si="10"/>
        <v>0</v>
      </c>
    </row>
    <row r="99" spans="2:30" ht="13.5" customHeight="1" x14ac:dyDescent="0.3">
      <c r="B99" s="81">
        <v>77</v>
      </c>
      <c r="C99" s="50"/>
      <c r="D99" s="228"/>
      <c r="E99" s="229"/>
      <c r="F99" s="230"/>
      <c r="G99" s="229"/>
      <c r="H99" s="93" t="str">
        <f t="shared" si="7"/>
        <v/>
      </c>
      <c r="I99" s="230"/>
      <c r="J99" s="230"/>
      <c r="K99" s="94">
        <f t="shared" si="11"/>
        <v>0</v>
      </c>
      <c r="L99" s="235"/>
      <c r="M99" s="228"/>
      <c r="N99" s="228"/>
      <c r="O99" s="228"/>
      <c r="P99" s="228"/>
      <c r="Q99" s="228"/>
      <c r="R99" s="93">
        <f t="shared" si="8"/>
        <v>0</v>
      </c>
      <c r="S99" s="6"/>
      <c r="Z99" s="145"/>
      <c r="AA99" s="145"/>
      <c r="AC99" s="44">
        <f t="shared" si="9"/>
        <v>0</v>
      </c>
      <c r="AD99" s="149">
        <f t="shared" si="10"/>
        <v>0</v>
      </c>
    </row>
    <row r="100" spans="2:30" ht="13.5" customHeight="1" x14ac:dyDescent="0.3">
      <c r="B100" s="81">
        <v>78</v>
      </c>
      <c r="C100" s="50"/>
      <c r="D100" s="228"/>
      <c r="E100" s="229"/>
      <c r="F100" s="230"/>
      <c r="G100" s="229"/>
      <c r="H100" s="93" t="str">
        <f t="shared" si="7"/>
        <v/>
      </c>
      <c r="I100" s="230"/>
      <c r="J100" s="230"/>
      <c r="K100" s="94">
        <f t="shared" si="11"/>
        <v>0</v>
      </c>
      <c r="L100" s="235"/>
      <c r="M100" s="228"/>
      <c r="N100" s="228"/>
      <c r="O100" s="228"/>
      <c r="P100" s="228"/>
      <c r="Q100" s="228"/>
      <c r="R100" s="93">
        <f t="shared" si="8"/>
        <v>0</v>
      </c>
      <c r="S100" s="6"/>
      <c r="Z100" s="145"/>
      <c r="AA100" s="145"/>
      <c r="AC100" s="44">
        <f t="shared" si="9"/>
        <v>0</v>
      </c>
      <c r="AD100" s="149">
        <f t="shared" si="10"/>
        <v>0</v>
      </c>
    </row>
    <row r="101" spans="2:30" ht="13.5" customHeight="1" x14ac:dyDescent="0.3">
      <c r="B101" s="81">
        <v>79</v>
      </c>
      <c r="C101" s="50"/>
      <c r="D101" s="228"/>
      <c r="E101" s="229"/>
      <c r="F101" s="230"/>
      <c r="G101" s="229"/>
      <c r="H101" s="93" t="str">
        <f t="shared" si="7"/>
        <v/>
      </c>
      <c r="I101" s="230"/>
      <c r="J101" s="230"/>
      <c r="K101" s="94">
        <f t="shared" si="11"/>
        <v>0</v>
      </c>
      <c r="L101" s="235"/>
      <c r="M101" s="228"/>
      <c r="N101" s="228"/>
      <c r="O101" s="228"/>
      <c r="P101" s="228"/>
      <c r="Q101" s="228"/>
      <c r="R101" s="93">
        <f t="shared" si="8"/>
        <v>0</v>
      </c>
      <c r="S101" s="6"/>
      <c r="Z101" s="145"/>
      <c r="AA101" s="145"/>
      <c r="AC101" s="44">
        <f t="shared" si="9"/>
        <v>0</v>
      </c>
      <c r="AD101" s="149">
        <f t="shared" si="10"/>
        <v>0</v>
      </c>
    </row>
    <row r="102" spans="2:30" ht="13.5" customHeight="1" x14ac:dyDescent="0.3">
      <c r="B102" s="81">
        <v>80</v>
      </c>
      <c r="C102" s="50"/>
      <c r="D102" s="228"/>
      <c r="E102" s="229"/>
      <c r="F102" s="230"/>
      <c r="G102" s="229"/>
      <c r="H102" s="93" t="str">
        <f t="shared" si="7"/>
        <v/>
      </c>
      <c r="I102" s="230"/>
      <c r="J102" s="230"/>
      <c r="K102" s="94">
        <f t="shared" si="11"/>
        <v>0</v>
      </c>
      <c r="L102" s="235"/>
      <c r="M102" s="228"/>
      <c r="N102" s="228"/>
      <c r="O102" s="228"/>
      <c r="P102" s="228"/>
      <c r="Q102" s="228"/>
      <c r="R102" s="93">
        <f t="shared" si="8"/>
        <v>0</v>
      </c>
      <c r="S102" s="6"/>
      <c r="Z102" s="145"/>
      <c r="AA102" s="145"/>
      <c r="AC102" s="44">
        <f t="shared" si="9"/>
        <v>0</v>
      </c>
      <c r="AD102" s="149">
        <f t="shared" si="10"/>
        <v>0</v>
      </c>
    </row>
    <row r="103" spans="2:30" ht="13.5" customHeight="1" x14ac:dyDescent="0.3">
      <c r="B103" s="81">
        <v>81</v>
      </c>
      <c r="C103" s="50"/>
      <c r="D103" s="228"/>
      <c r="E103" s="229"/>
      <c r="F103" s="230"/>
      <c r="G103" s="229"/>
      <c r="H103" s="93" t="str">
        <f t="shared" si="7"/>
        <v/>
      </c>
      <c r="I103" s="230"/>
      <c r="J103" s="230"/>
      <c r="K103" s="94">
        <f t="shared" si="11"/>
        <v>0</v>
      </c>
      <c r="L103" s="235"/>
      <c r="M103" s="228"/>
      <c r="N103" s="228"/>
      <c r="O103" s="228"/>
      <c r="P103" s="228"/>
      <c r="Q103" s="228"/>
      <c r="R103" s="93">
        <f t="shared" si="8"/>
        <v>0</v>
      </c>
      <c r="S103" s="6"/>
      <c r="Z103" s="145"/>
      <c r="AA103" s="145"/>
      <c r="AC103" s="44">
        <f t="shared" si="9"/>
        <v>0</v>
      </c>
      <c r="AD103" s="149">
        <f t="shared" si="10"/>
        <v>0</v>
      </c>
    </row>
    <row r="104" spans="2:30" ht="13.5" customHeight="1" x14ac:dyDescent="0.3">
      <c r="B104" s="81">
        <v>82</v>
      </c>
      <c r="C104" s="50"/>
      <c r="D104" s="228"/>
      <c r="E104" s="229"/>
      <c r="F104" s="230"/>
      <c r="G104" s="229"/>
      <c r="H104" s="93" t="str">
        <f t="shared" si="7"/>
        <v/>
      </c>
      <c r="I104" s="230"/>
      <c r="J104" s="230"/>
      <c r="K104" s="94">
        <f t="shared" si="11"/>
        <v>0</v>
      </c>
      <c r="L104" s="235"/>
      <c r="M104" s="228"/>
      <c r="N104" s="228"/>
      <c r="O104" s="228"/>
      <c r="P104" s="228"/>
      <c r="Q104" s="228"/>
      <c r="R104" s="93">
        <f t="shared" si="8"/>
        <v>0</v>
      </c>
      <c r="S104" s="6"/>
      <c r="Z104" s="145"/>
      <c r="AA104" s="145"/>
      <c r="AC104" s="44">
        <f t="shared" si="9"/>
        <v>0</v>
      </c>
      <c r="AD104" s="149">
        <f t="shared" si="10"/>
        <v>0</v>
      </c>
    </row>
    <row r="105" spans="2:30" ht="13.5" customHeight="1" x14ac:dyDescent="0.3">
      <c r="B105" s="81">
        <v>83</v>
      </c>
      <c r="C105" s="50"/>
      <c r="D105" s="228"/>
      <c r="E105" s="229"/>
      <c r="F105" s="230"/>
      <c r="G105" s="229"/>
      <c r="H105" s="93" t="str">
        <f t="shared" si="7"/>
        <v/>
      </c>
      <c r="I105" s="230"/>
      <c r="J105" s="230"/>
      <c r="K105" s="94">
        <f t="shared" si="11"/>
        <v>0</v>
      </c>
      <c r="L105" s="235"/>
      <c r="M105" s="228"/>
      <c r="N105" s="228"/>
      <c r="O105" s="228"/>
      <c r="P105" s="228"/>
      <c r="Q105" s="228"/>
      <c r="R105" s="93">
        <f t="shared" si="8"/>
        <v>0</v>
      </c>
      <c r="S105" s="6"/>
      <c r="Z105" s="145"/>
      <c r="AA105" s="145"/>
      <c r="AC105" s="44">
        <f t="shared" si="9"/>
        <v>0</v>
      </c>
      <c r="AD105" s="149">
        <f t="shared" si="10"/>
        <v>0</v>
      </c>
    </row>
    <row r="106" spans="2:30" ht="13.5" customHeight="1" x14ac:dyDescent="0.3">
      <c r="B106" s="81">
        <v>84</v>
      </c>
      <c r="C106" s="50"/>
      <c r="D106" s="228"/>
      <c r="E106" s="229"/>
      <c r="F106" s="230"/>
      <c r="G106" s="229"/>
      <c r="H106" s="93" t="str">
        <f t="shared" si="7"/>
        <v/>
      </c>
      <c r="I106" s="230"/>
      <c r="J106" s="230"/>
      <c r="K106" s="94">
        <f t="shared" si="11"/>
        <v>0</v>
      </c>
      <c r="L106" s="235"/>
      <c r="M106" s="228"/>
      <c r="N106" s="228"/>
      <c r="O106" s="228"/>
      <c r="P106" s="228"/>
      <c r="Q106" s="228"/>
      <c r="R106" s="93">
        <f t="shared" si="8"/>
        <v>0</v>
      </c>
      <c r="S106" s="6"/>
      <c r="Z106" s="145"/>
      <c r="AA106" s="145"/>
      <c r="AC106" s="44">
        <f t="shared" si="9"/>
        <v>0</v>
      </c>
      <c r="AD106" s="149">
        <f t="shared" si="10"/>
        <v>0</v>
      </c>
    </row>
    <row r="107" spans="2:30" ht="13.5" customHeight="1" x14ac:dyDescent="0.3">
      <c r="B107" s="81">
        <v>85</v>
      </c>
      <c r="C107" s="50"/>
      <c r="D107" s="228"/>
      <c r="E107" s="229"/>
      <c r="F107" s="230"/>
      <c r="G107" s="229"/>
      <c r="H107" s="93" t="str">
        <f t="shared" si="7"/>
        <v/>
      </c>
      <c r="I107" s="230"/>
      <c r="J107" s="230"/>
      <c r="K107" s="94">
        <f t="shared" si="11"/>
        <v>0</v>
      </c>
      <c r="L107" s="235"/>
      <c r="M107" s="228"/>
      <c r="N107" s="228"/>
      <c r="O107" s="228"/>
      <c r="P107" s="228"/>
      <c r="Q107" s="228"/>
      <c r="R107" s="93">
        <f t="shared" si="8"/>
        <v>0</v>
      </c>
      <c r="S107" s="6"/>
      <c r="Z107" s="145"/>
      <c r="AA107" s="145"/>
      <c r="AC107" s="44">
        <f t="shared" si="9"/>
        <v>0</v>
      </c>
      <c r="AD107" s="149">
        <f t="shared" si="10"/>
        <v>0</v>
      </c>
    </row>
    <row r="108" spans="2:30" ht="13.5" customHeight="1" x14ac:dyDescent="0.3">
      <c r="B108" s="81">
        <v>86</v>
      </c>
      <c r="C108" s="50"/>
      <c r="D108" s="228"/>
      <c r="E108" s="229"/>
      <c r="F108" s="230"/>
      <c r="G108" s="229"/>
      <c r="H108" s="93" t="str">
        <f t="shared" si="7"/>
        <v/>
      </c>
      <c r="I108" s="230"/>
      <c r="J108" s="230"/>
      <c r="K108" s="94">
        <f t="shared" si="11"/>
        <v>0</v>
      </c>
      <c r="L108" s="235"/>
      <c r="M108" s="228"/>
      <c r="N108" s="228"/>
      <c r="O108" s="228"/>
      <c r="P108" s="228"/>
      <c r="Q108" s="228"/>
      <c r="R108" s="93">
        <f t="shared" si="8"/>
        <v>0</v>
      </c>
      <c r="S108" s="6"/>
      <c r="Z108" s="145"/>
      <c r="AA108" s="145"/>
      <c r="AC108" s="44">
        <f t="shared" si="9"/>
        <v>0</v>
      </c>
      <c r="AD108" s="149">
        <f t="shared" si="10"/>
        <v>0</v>
      </c>
    </row>
    <row r="109" spans="2:30" ht="13.5" customHeight="1" x14ac:dyDescent="0.3">
      <c r="B109" s="81">
        <v>87</v>
      </c>
      <c r="C109" s="50"/>
      <c r="D109" s="228"/>
      <c r="E109" s="229"/>
      <c r="F109" s="230"/>
      <c r="G109" s="229"/>
      <c r="H109" s="93" t="str">
        <f t="shared" si="7"/>
        <v/>
      </c>
      <c r="I109" s="230"/>
      <c r="J109" s="230"/>
      <c r="K109" s="94">
        <f t="shared" si="11"/>
        <v>0</v>
      </c>
      <c r="L109" s="235"/>
      <c r="M109" s="228"/>
      <c r="N109" s="228"/>
      <c r="O109" s="228"/>
      <c r="P109" s="228"/>
      <c r="Q109" s="228"/>
      <c r="R109" s="93">
        <f t="shared" si="8"/>
        <v>0</v>
      </c>
      <c r="S109" s="6"/>
      <c r="Z109" s="145"/>
      <c r="AA109" s="145"/>
      <c r="AC109" s="44">
        <f t="shared" si="9"/>
        <v>0</v>
      </c>
      <c r="AD109" s="149">
        <f t="shared" si="10"/>
        <v>0</v>
      </c>
    </row>
    <row r="110" spans="2:30" ht="13.5" customHeight="1" x14ac:dyDescent="0.3">
      <c r="B110" s="81">
        <v>88</v>
      </c>
      <c r="C110" s="50"/>
      <c r="D110" s="228"/>
      <c r="E110" s="229"/>
      <c r="F110" s="230"/>
      <c r="G110" s="229"/>
      <c r="H110" s="93" t="str">
        <f t="shared" si="7"/>
        <v/>
      </c>
      <c r="I110" s="230"/>
      <c r="J110" s="230"/>
      <c r="K110" s="94">
        <f t="shared" si="11"/>
        <v>0</v>
      </c>
      <c r="L110" s="235"/>
      <c r="M110" s="228"/>
      <c r="N110" s="228"/>
      <c r="O110" s="228"/>
      <c r="P110" s="228"/>
      <c r="Q110" s="228"/>
      <c r="R110" s="93">
        <f t="shared" si="8"/>
        <v>0</v>
      </c>
      <c r="S110" s="6"/>
      <c r="Z110" s="145"/>
      <c r="AA110" s="145"/>
      <c r="AC110" s="44">
        <f t="shared" si="9"/>
        <v>0</v>
      </c>
      <c r="AD110" s="149">
        <f t="shared" si="10"/>
        <v>0</v>
      </c>
    </row>
    <row r="111" spans="2:30" ht="13.5" customHeight="1" x14ac:dyDescent="0.3">
      <c r="B111" s="81">
        <v>89</v>
      </c>
      <c r="C111" s="50"/>
      <c r="D111" s="228"/>
      <c r="E111" s="229"/>
      <c r="F111" s="230"/>
      <c r="G111" s="229"/>
      <c r="H111" s="93" t="str">
        <f t="shared" si="7"/>
        <v/>
      </c>
      <c r="I111" s="230"/>
      <c r="J111" s="230"/>
      <c r="K111" s="94">
        <f t="shared" si="11"/>
        <v>0</v>
      </c>
      <c r="L111" s="235"/>
      <c r="M111" s="228"/>
      <c r="N111" s="228"/>
      <c r="O111" s="228"/>
      <c r="P111" s="228"/>
      <c r="Q111" s="228"/>
      <c r="R111" s="93">
        <f t="shared" si="8"/>
        <v>0</v>
      </c>
      <c r="S111" s="6"/>
      <c r="Z111" s="145"/>
      <c r="AA111" s="145"/>
      <c r="AC111" s="44">
        <f t="shared" si="9"/>
        <v>0</v>
      </c>
      <c r="AD111" s="149">
        <f t="shared" si="10"/>
        <v>0</v>
      </c>
    </row>
    <row r="112" spans="2:30" ht="13.5" customHeight="1" x14ac:dyDescent="0.3">
      <c r="B112" s="81">
        <v>90</v>
      </c>
      <c r="C112" s="50"/>
      <c r="D112" s="228"/>
      <c r="E112" s="229"/>
      <c r="F112" s="230"/>
      <c r="G112" s="229"/>
      <c r="H112" s="93" t="str">
        <f t="shared" si="7"/>
        <v/>
      </c>
      <c r="I112" s="230"/>
      <c r="J112" s="230"/>
      <c r="K112" s="94">
        <f t="shared" si="11"/>
        <v>0</v>
      </c>
      <c r="L112" s="235"/>
      <c r="M112" s="228"/>
      <c r="N112" s="228"/>
      <c r="O112" s="228"/>
      <c r="P112" s="228"/>
      <c r="Q112" s="228"/>
      <c r="R112" s="93">
        <f t="shared" si="8"/>
        <v>0</v>
      </c>
      <c r="S112" s="6"/>
      <c r="Z112" s="145"/>
      <c r="AA112" s="145"/>
      <c r="AC112" s="44">
        <f t="shared" si="9"/>
        <v>0</v>
      </c>
      <c r="AD112" s="149">
        <f t="shared" si="10"/>
        <v>0</v>
      </c>
    </row>
    <row r="113" spans="1:30" ht="13.5" customHeight="1" x14ac:dyDescent="0.3">
      <c r="B113" s="81">
        <v>91</v>
      </c>
      <c r="C113" s="50"/>
      <c r="D113" s="228"/>
      <c r="E113" s="229"/>
      <c r="F113" s="230"/>
      <c r="G113" s="229"/>
      <c r="H113" s="93" t="str">
        <f t="shared" si="7"/>
        <v/>
      </c>
      <c r="I113" s="230"/>
      <c r="J113" s="230"/>
      <c r="K113" s="94">
        <f t="shared" si="11"/>
        <v>0</v>
      </c>
      <c r="L113" s="235"/>
      <c r="M113" s="228"/>
      <c r="N113" s="228"/>
      <c r="O113" s="228"/>
      <c r="P113" s="228"/>
      <c r="Q113" s="228"/>
      <c r="R113" s="93">
        <f t="shared" si="8"/>
        <v>0</v>
      </c>
      <c r="S113" s="6"/>
      <c r="Z113" s="145"/>
      <c r="AA113" s="145"/>
      <c r="AC113" s="44">
        <f t="shared" si="9"/>
        <v>0</v>
      </c>
      <c r="AD113" s="149">
        <f t="shared" si="10"/>
        <v>0</v>
      </c>
    </row>
    <row r="114" spans="1:30" ht="13.5" customHeight="1" x14ac:dyDescent="0.3">
      <c r="B114" s="81">
        <v>92</v>
      </c>
      <c r="C114" s="50"/>
      <c r="D114" s="228"/>
      <c r="E114" s="229"/>
      <c r="F114" s="230"/>
      <c r="G114" s="229"/>
      <c r="H114" s="93" t="str">
        <f t="shared" si="7"/>
        <v/>
      </c>
      <c r="I114" s="230"/>
      <c r="J114" s="230"/>
      <c r="K114" s="94">
        <f t="shared" si="11"/>
        <v>0</v>
      </c>
      <c r="L114" s="235"/>
      <c r="M114" s="228"/>
      <c r="N114" s="228"/>
      <c r="O114" s="228"/>
      <c r="P114" s="228"/>
      <c r="Q114" s="228"/>
      <c r="R114" s="93">
        <f t="shared" si="8"/>
        <v>0</v>
      </c>
      <c r="S114" s="6"/>
      <c r="Z114" s="145"/>
      <c r="AA114" s="145"/>
      <c r="AC114" s="44">
        <f t="shared" si="9"/>
        <v>0</v>
      </c>
      <c r="AD114" s="149">
        <f t="shared" si="10"/>
        <v>0</v>
      </c>
    </row>
    <row r="115" spans="1:30" ht="13.5" customHeight="1" x14ac:dyDescent="0.3">
      <c r="B115" s="81">
        <v>93</v>
      </c>
      <c r="C115" s="50"/>
      <c r="D115" s="228"/>
      <c r="E115" s="229"/>
      <c r="F115" s="230"/>
      <c r="G115" s="229"/>
      <c r="H115" s="93" t="str">
        <f t="shared" si="7"/>
        <v/>
      </c>
      <c r="I115" s="230"/>
      <c r="J115" s="230"/>
      <c r="K115" s="94">
        <f t="shared" si="11"/>
        <v>0</v>
      </c>
      <c r="L115" s="235"/>
      <c r="M115" s="228"/>
      <c r="N115" s="228"/>
      <c r="O115" s="228"/>
      <c r="P115" s="228"/>
      <c r="Q115" s="228"/>
      <c r="R115" s="93">
        <f t="shared" si="8"/>
        <v>0</v>
      </c>
      <c r="S115" s="6"/>
      <c r="Z115" s="145"/>
      <c r="AA115" s="145"/>
      <c r="AC115" s="44">
        <f t="shared" si="9"/>
        <v>0</v>
      </c>
      <c r="AD115" s="149">
        <f t="shared" si="10"/>
        <v>0</v>
      </c>
    </row>
    <row r="116" spans="1:30" ht="13.5" customHeight="1" x14ac:dyDescent="0.3">
      <c r="B116" s="81">
        <v>94</v>
      </c>
      <c r="C116" s="50"/>
      <c r="D116" s="228"/>
      <c r="E116" s="229"/>
      <c r="F116" s="230"/>
      <c r="G116" s="229"/>
      <c r="H116" s="93" t="str">
        <f t="shared" si="7"/>
        <v/>
      </c>
      <c r="I116" s="230"/>
      <c r="J116" s="230"/>
      <c r="K116" s="94">
        <f t="shared" si="11"/>
        <v>0</v>
      </c>
      <c r="L116" s="235"/>
      <c r="M116" s="228"/>
      <c r="N116" s="228"/>
      <c r="O116" s="228"/>
      <c r="P116" s="228"/>
      <c r="Q116" s="228"/>
      <c r="R116" s="93">
        <f t="shared" si="8"/>
        <v>0</v>
      </c>
      <c r="S116" s="6"/>
      <c r="Z116" s="145"/>
      <c r="AA116" s="145"/>
      <c r="AC116" s="44">
        <f t="shared" si="9"/>
        <v>0</v>
      </c>
      <c r="AD116" s="149">
        <f t="shared" si="10"/>
        <v>0</v>
      </c>
    </row>
    <row r="117" spans="1:30" ht="13.5" customHeight="1" x14ac:dyDescent="0.3">
      <c r="B117" s="81">
        <v>95</v>
      </c>
      <c r="C117" s="50"/>
      <c r="D117" s="228"/>
      <c r="E117" s="229"/>
      <c r="F117" s="230"/>
      <c r="G117" s="229"/>
      <c r="H117" s="93" t="str">
        <f t="shared" si="7"/>
        <v/>
      </c>
      <c r="I117" s="230"/>
      <c r="J117" s="230"/>
      <c r="K117" s="94">
        <f t="shared" si="11"/>
        <v>0</v>
      </c>
      <c r="L117" s="235"/>
      <c r="M117" s="228"/>
      <c r="N117" s="228"/>
      <c r="O117" s="228"/>
      <c r="P117" s="228"/>
      <c r="Q117" s="228"/>
      <c r="R117" s="93">
        <f t="shared" si="8"/>
        <v>0</v>
      </c>
      <c r="S117" s="6"/>
      <c r="Z117" s="145"/>
      <c r="AA117" s="145"/>
      <c r="AC117" s="44">
        <f t="shared" si="9"/>
        <v>0</v>
      </c>
      <c r="AD117" s="149">
        <f t="shared" si="10"/>
        <v>0</v>
      </c>
    </row>
    <row r="118" spans="1:30" ht="13.5" customHeight="1" x14ac:dyDescent="0.3">
      <c r="B118" s="81">
        <v>96</v>
      </c>
      <c r="C118" s="50"/>
      <c r="D118" s="228"/>
      <c r="E118" s="229"/>
      <c r="F118" s="230"/>
      <c r="G118" s="229"/>
      <c r="H118" s="93" t="str">
        <f t="shared" si="7"/>
        <v/>
      </c>
      <c r="I118" s="230"/>
      <c r="J118" s="230"/>
      <c r="K118" s="94">
        <f t="shared" si="11"/>
        <v>0</v>
      </c>
      <c r="L118" s="235"/>
      <c r="M118" s="228"/>
      <c r="N118" s="228"/>
      <c r="O118" s="228"/>
      <c r="P118" s="228"/>
      <c r="Q118" s="228"/>
      <c r="R118" s="93">
        <f t="shared" si="8"/>
        <v>0</v>
      </c>
      <c r="S118" s="6"/>
      <c r="Z118" s="145"/>
      <c r="AA118" s="145"/>
      <c r="AC118" s="44">
        <f t="shared" si="9"/>
        <v>0</v>
      </c>
      <c r="AD118" s="149">
        <f t="shared" si="10"/>
        <v>0</v>
      </c>
    </row>
    <row r="119" spans="1:30" ht="13.5" customHeight="1" x14ac:dyDescent="0.3">
      <c r="B119" s="81">
        <v>97</v>
      </c>
      <c r="C119" s="50"/>
      <c r="D119" s="228"/>
      <c r="E119" s="229"/>
      <c r="F119" s="230"/>
      <c r="G119" s="229"/>
      <c r="H119" s="93" t="str">
        <f t="shared" si="7"/>
        <v/>
      </c>
      <c r="I119" s="230"/>
      <c r="J119" s="230"/>
      <c r="K119" s="94">
        <f t="shared" si="11"/>
        <v>0</v>
      </c>
      <c r="L119" s="235"/>
      <c r="M119" s="228"/>
      <c r="N119" s="228"/>
      <c r="O119" s="228"/>
      <c r="P119" s="228"/>
      <c r="Q119" s="228"/>
      <c r="R119" s="93">
        <f t="shared" si="8"/>
        <v>0</v>
      </c>
      <c r="S119" s="6"/>
      <c r="Z119" s="145"/>
      <c r="AA119" s="145"/>
      <c r="AC119" s="44">
        <f t="shared" si="9"/>
        <v>0</v>
      </c>
      <c r="AD119" s="149">
        <f t="shared" si="10"/>
        <v>0</v>
      </c>
    </row>
    <row r="120" spans="1:30" ht="13.5" customHeight="1" x14ac:dyDescent="0.3">
      <c r="B120" s="81">
        <v>98</v>
      </c>
      <c r="C120" s="50"/>
      <c r="D120" s="228"/>
      <c r="E120" s="229"/>
      <c r="F120" s="230"/>
      <c r="G120" s="229"/>
      <c r="H120" s="93" t="str">
        <f t="shared" si="7"/>
        <v/>
      </c>
      <c r="I120" s="230"/>
      <c r="J120" s="230"/>
      <c r="K120" s="94">
        <f t="shared" si="11"/>
        <v>0</v>
      </c>
      <c r="L120" s="235"/>
      <c r="M120" s="228"/>
      <c r="N120" s="228"/>
      <c r="O120" s="228"/>
      <c r="P120" s="228"/>
      <c r="Q120" s="228"/>
      <c r="R120" s="93">
        <f t="shared" si="8"/>
        <v>0</v>
      </c>
      <c r="S120" s="6"/>
      <c r="Z120" s="145"/>
      <c r="AA120" s="145"/>
      <c r="AC120" s="44">
        <f t="shared" si="9"/>
        <v>0</v>
      </c>
      <c r="AD120" s="149">
        <f t="shared" si="10"/>
        <v>0</v>
      </c>
    </row>
    <row r="121" spans="1:30" ht="13.5" customHeight="1" x14ac:dyDescent="0.3">
      <c r="B121" s="81">
        <v>99</v>
      </c>
      <c r="C121" s="50"/>
      <c r="D121" s="228"/>
      <c r="E121" s="229"/>
      <c r="F121" s="230"/>
      <c r="G121" s="229"/>
      <c r="H121" s="93" t="str">
        <f t="shared" si="7"/>
        <v/>
      </c>
      <c r="I121" s="230"/>
      <c r="J121" s="230"/>
      <c r="K121" s="94">
        <f t="shared" si="11"/>
        <v>0</v>
      </c>
      <c r="L121" s="235"/>
      <c r="M121" s="228"/>
      <c r="N121" s="228"/>
      <c r="O121" s="228"/>
      <c r="P121" s="228"/>
      <c r="Q121" s="228"/>
      <c r="R121" s="93">
        <f t="shared" si="8"/>
        <v>0</v>
      </c>
      <c r="S121" s="6"/>
      <c r="Z121" s="145"/>
      <c r="AA121" s="145"/>
      <c r="AC121" s="44">
        <f t="shared" si="9"/>
        <v>0</v>
      </c>
      <c r="AD121" s="149">
        <f t="shared" si="10"/>
        <v>0</v>
      </c>
    </row>
    <row r="122" spans="1:30" ht="13.5" customHeight="1" x14ac:dyDescent="0.3">
      <c r="B122" s="81">
        <v>100</v>
      </c>
      <c r="C122" s="50"/>
      <c r="D122" s="228"/>
      <c r="E122" s="229"/>
      <c r="F122" s="230"/>
      <c r="G122" s="229"/>
      <c r="H122" s="93" t="str">
        <f t="shared" si="7"/>
        <v/>
      </c>
      <c r="I122" s="230"/>
      <c r="J122" s="230"/>
      <c r="K122" s="94">
        <f t="shared" si="11"/>
        <v>0</v>
      </c>
      <c r="L122" s="235"/>
      <c r="M122" s="228"/>
      <c r="N122" s="228"/>
      <c r="O122" s="228"/>
      <c r="P122" s="228"/>
      <c r="Q122" s="228"/>
      <c r="R122" s="93">
        <f t="shared" si="8"/>
        <v>0</v>
      </c>
      <c r="S122" s="6"/>
      <c r="Z122" s="145"/>
      <c r="AA122" s="145"/>
      <c r="AC122" s="44">
        <f t="shared" si="9"/>
        <v>0</v>
      </c>
      <c r="AD122" s="149">
        <f t="shared" si="10"/>
        <v>0</v>
      </c>
    </row>
    <row r="123" spans="1:30" ht="13.5" customHeight="1" x14ac:dyDescent="0.3">
      <c r="B123" s="72"/>
      <c r="C123" s="6"/>
      <c r="D123" s="6"/>
      <c r="E123" s="68"/>
      <c r="F123" s="6"/>
      <c r="G123" s="6"/>
      <c r="H123" s="48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AC123" s="28"/>
      <c r="AD123" s="147"/>
    </row>
    <row r="124" spans="1:30" ht="13.5" hidden="1" customHeight="1" x14ac:dyDescent="0.3">
      <c r="A124" s="75" t="s">
        <v>271</v>
      </c>
    </row>
    <row r="125" spans="1:30" ht="13.5" customHeight="1" x14ac:dyDescent="0.3"/>
    <row r="126" spans="1:30" ht="13.5" customHeight="1" x14ac:dyDescent="0.3"/>
    <row r="127" spans="1:30" ht="13.5" customHeight="1" x14ac:dyDescent="0.3"/>
    <row r="128" spans="1:30" ht="13.5" customHeight="1" x14ac:dyDescent="0.3"/>
  </sheetData>
  <sheetProtection algorithmName="SHA-512" hashValue="jFj6TwEfQ21aVj+HyXws2xG6K9T7dDfGW24Dt3cUuPUtxJfVHk0lFblnzaoZt6BHHahGsQvJDPPS5BhPAjoVGA==" saltValue="JFGMI1ma6Nici3qyQmwWkw==" spinCount="100000" sheet="1" objects="1" scenarios="1"/>
  <mergeCells count="21">
    <mergeCell ref="D16:D21"/>
    <mergeCell ref="F16:F21"/>
    <mergeCell ref="AD16:AD21"/>
    <mergeCell ref="Z16:Z21"/>
    <mergeCell ref="AA16:AA21"/>
    <mergeCell ref="AC16:AC21"/>
    <mergeCell ref="E16:E21"/>
    <mergeCell ref="Q16:Q21"/>
    <mergeCell ref="I16:I21"/>
    <mergeCell ref="M16:M21"/>
    <mergeCell ref="N16:N21"/>
    <mergeCell ref="L15:R15"/>
    <mergeCell ref="L16:L21"/>
    <mergeCell ref="R16:R21"/>
    <mergeCell ref="F15:K15"/>
    <mergeCell ref="O16:O21"/>
    <mergeCell ref="P16:P21"/>
    <mergeCell ref="H16:H21"/>
    <mergeCell ref="J16:J21"/>
    <mergeCell ref="K16:K21"/>
    <mergeCell ref="G16:G21"/>
  </mergeCells>
  <phoneticPr fontId="8" type="noConversion"/>
  <pageMargins left="0.59055118110236227" right="0.39370078740157483" top="0.59055118110236227" bottom="0.39370078740157483" header="0.59055118110236227" footer="0.39370078740157483"/>
  <pageSetup paperSize="9" fitToHeight="0" orientation="landscape" r:id="rId1"/>
  <headerFooter alignWithMargins="0"/>
  <rowBreaks count="3" manualBreakCount="3">
    <brk id="42" min="1" max="18" man="1"/>
    <brk id="72" min="1" max="18" man="1"/>
    <brk id="102" min="1" max="18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L73"/>
  <sheetViews>
    <sheetView showGridLines="0" showRowColHeaders="0" zoomScaleNormal="100" workbookViewId="0">
      <selection activeCell="K15" sqref="K15"/>
    </sheetView>
  </sheetViews>
  <sheetFormatPr baseColWidth="10" defaultRowHeight="11.6" x14ac:dyDescent="0.3"/>
  <cols>
    <col min="1" max="2" width="1.75" customWidth="1"/>
    <col min="3" max="3" width="19.75" customWidth="1"/>
    <col min="4" max="4" width="8.75" customWidth="1"/>
    <col min="5" max="5" width="1.75" customWidth="1"/>
    <col min="6" max="6" width="38.75" customWidth="1"/>
    <col min="7" max="7" width="14.75" customWidth="1"/>
    <col min="8" max="9" width="8.75" customWidth="1"/>
    <col min="10" max="10" width="2.75" customWidth="1"/>
    <col min="12" max="12" width="0" hidden="1" customWidth="1"/>
  </cols>
  <sheetData>
    <row r="1" spans="2:12" ht="12" customHeight="1" x14ac:dyDescent="0.3">
      <c r="B1" s="14"/>
      <c r="C1" s="14"/>
      <c r="D1" s="14"/>
      <c r="E1" s="14"/>
      <c r="F1" s="14"/>
      <c r="G1" s="57"/>
      <c r="H1" s="14"/>
      <c r="I1" s="14"/>
      <c r="J1" s="14"/>
      <c r="L1" s="43" t="s">
        <v>271</v>
      </c>
    </row>
    <row r="2" spans="2:12" ht="12" customHeight="1" x14ac:dyDescent="0.3">
      <c r="B2" s="14"/>
      <c r="C2" s="14"/>
      <c r="D2" s="14"/>
      <c r="E2" s="14"/>
      <c r="F2" s="14"/>
      <c r="G2" s="57"/>
      <c r="H2" s="14"/>
      <c r="I2" s="127" t="str">
        <f>xx!$D$11</f>
        <v>Ausblenden mit F3</v>
      </c>
      <c r="J2" s="14"/>
    </row>
    <row r="3" spans="2:12" ht="13.5" customHeight="1" x14ac:dyDescent="0.3">
      <c r="B3" s="14"/>
      <c r="C3" s="14"/>
      <c r="D3" s="14"/>
      <c r="E3" s="14"/>
      <c r="F3" s="14"/>
      <c r="G3" s="57"/>
      <c r="H3" s="14"/>
      <c r="I3" s="14"/>
      <c r="J3" s="14"/>
    </row>
    <row r="4" spans="2:12" ht="15" customHeight="1" x14ac:dyDescent="0.3">
      <c r="B4" s="14"/>
      <c r="C4" s="80" t="str">
        <f>xx!$D$58</f>
        <v>Berechnung des mittleren Stundenansatzes</v>
      </c>
      <c r="D4" s="5"/>
      <c r="E4" s="5"/>
      <c r="F4" s="5"/>
      <c r="G4" s="57"/>
      <c r="H4" s="5"/>
      <c r="I4" s="5"/>
      <c r="J4" s="14"/>
    </row>
    <row r="5" spans="2:12" ht="21" customHeight="1" x14ac:dyDescent="0.3">
      <c r="B5" s="14"/>
      <c r="C5" s="14"/>
      <c r="D5" s="14"/>
      <c r="E5" s="128" t="str">
        <f>xx!$D$101&amp;"  "</f>
        <v xml:space="preserve">Jahr  </v>
      </c>
      <c r="F5" s="176">
        <f>Gehalt!$E$5</f>
        <v>2024</v>
      </c>
      <c r="G5" s="3" t="str">
        <f>xx!$D$59</f>
        <v>Kosten in CHF</v>
      </c>
      <c r="H5" s="14"/>
      <c r="I5" s="14"/>
      <c r="J5" s="14"/>
    </row>
    <row r="6" spans="2:12" ht="15" customHeight="1" x14ac:dyDescent="0.3">
      <c r="B6" s="14"/>
      <c r="C6" s="5" t="str">
        <f>xx!$D$60</f>
        <v>Gesamtkosten</v>
      </c>
      <c r="D6" s="45"/>
      <c r="E6" s="14"/>
      <c r="F6" s="14"/>
      <c r="G6" s="58">
        <f>$G$33</f>
        <v>0</v>
      </c>
      <c r="H6" s="45"/>
      <c r="I6" s="45">
        <f>IF(ISERROR($G$6/$G$7),1,ROUND($G$6/$G$7,4))</f>
        <v>1</v>
      </c>
      <c r="J6" s="14"/>
    </row>
    <row r="7" spans="2:12" ht="15" customHeight="1" x14ac:dyDescent="0.3">
      <c r="B7" s="14"/>
      <c r="C7" s="52" t="str">
        <f>xx!$D$61</f>
        <v>Direkte Kosten</v>
      </c>
      <c r="D7" s="46" t="str">
        <f>$H$7</f>
        <v/>
      </c>
      <c r="E7" s="46"/>
      <c r="F7" s="52" t="str">
        <f>xx!$D$62</f>
        <v>AHV-Lohn</v>
      </c>
      <c r="G7" s="59">
        <f>Gehalt!$F$22</f>
        <v>0</v>
      </c>
      <c r="H7" s="46" t="str">
        <f>IF(ISERROR($G7/$G$31),"",$G7/$G$31)</f>
        <v/>
      </c>
      <c r="I7" s="46">
        <v>1</v>
      </c>
      <c r="J7" s="14"/>
    </row>
    <row r="8" spans="2:12" ht="15" customHeight="1" x14ac:dyDescent="0.3">
      <c r="B8" s="14"/>
      <c r="C8" s="14"/>
      <c r="D8" s="47"/>
      <c r="E8" s="47"/>
      <c r="F8" s="14"/>
      <c r="G8" s="60"/>
      <c r="H8" s="47"/>
      <c r="I8" s="47"/>
      <c r="J8" s="14"/>
    </row>
    <row r="9" spans="2:12" ht="15" customHeight="1" x14ac:dyDescent="0.3">
      <c r="B9" s="14"/>
      <c r="C9" s="52" t="str">
        <f>xx!$D$63</f>
        <v>Indirekte Kosten</v>
      </c>
      <c r="D9" s="46">
        <f>$H$9</f>
        <v>0</v>
      </c>
      <c r="E9" s="46"/>
      <c r="F9" s="52"/>
      <c r="G9" s="61">
        <f>SUM($G$10:$G$30)</f>
        <v>0</v>
      </c>
      <c r="H9" s="46">
        <f>IF($G$9=0,0,SUM(H$10:H$30))</f>
        <v>0</v>
      </c>
      <c r="I9" s="46">
        <f>IF($G$9=0,0,SUM(I$10:I$30))</f>
        <v>0</v>
      </c>
      <c r="J9" s="14"/>
    </row>
    <row r="10" spans="2:12" ht="15" customHeight="1" x14ac:dyDescent="0.3">
      <c r="B10" s="14"/>
      <c r="C10" s="14" t="str">
        <f>xx!$D$64</f>
        <v>Personal-Nebenkosten</v>
      </c>
      <c r="D10" s="47">
        <f>SUM(H10:H11)</f>
        <v>0</v>
      </c>
      <c r="E10" s="47"/>
      <c r="F10" s="14" t="str">
        <f>xx!$D$65</f>
        <v>Sozialleistungen</v>
      </c>
      <c r="G10" s="60">
        <f>Gehalt!$H$22+Gehalt!$I$22</f>
        <v>0</v>
      </c>
      <c r="H10" s="47" t="str">
        <f t="shared" ref="H10:H15" si="0">IF(ISERROR($G10/$G$31),"",$G10/$G$31)</f>
        <v/>
      </c>
      <c r="I10" s="47" t="str">
        <f>IF(ISERROR($G10/$G$7),"",$G10/$G$7)</f>
        <v/>
      </c>
      <c r="J10" s="14"/>
    </row>
    <row r="11" spans="2:12" ht="15" customHeight="1" x14ac:dyDescent="0.3">
      <c r="B11" s="14"/>
      <c r="C11" s="14" t="str">
        <f>xx!$D$66</f>
        <v xml:space="preserve"> </v>
      </c>
      <c r="D11" s="47"/>
      <c r="E11" s="47"/>
      <c r="F11" s="14" t="str">
        <f>xx!$D$67</f>
        <v>Mitarbeiter Spesen</v>
      </c>
      <c r="G11" s="60">
        <f>Gehalt!$J$22</f>
        <v>0</v>
      </c>
      <c r="H11" s="47" t="str">
        <f t="shared" si="0"/>
        <v/>
      </c>
      <c r="I11" s="47" t="str">
        <f t="shared" ref="I11:I30" si="1">IF(ISERROR($G11/$G$7),"",$G11/$G$7)</f>
        <v/>
      </c>
      <c r="J11" s="14"/>
    </row>
    <row r="12" spans="2:12" ht="15" customHeight="1" x14ac:dyDescent="0.3">
      <c r="B12" s="14"/>
      <c r="C12" s="14"/>
      <c r="D12" s="47"/>
      <c r="E12" s="47"/>
      <c r="F12" s="213"/>
      <c r="G12" s="214"/>
      <c r="H12" s="47" t="str">
        <f t="shared" si="0"/>
        <v/>
      </c>
      <c r="I12" s="47" t="str">
        <f t="shared" si="1"/>
        <v/>
      </c>
      <c r="J12" s="14"/>
    </row>
    <row r="13" spans="2:12" ht="15" customHeight="1" x14ac:dyDescent="0.3">
      <c r="B13" s="14"/>
      <c r="C13" s="14" t="s">
        <v>19</v>
      </c>
      <c r="D13" s="47">
        <v>6.3196351309035254E-2</v>
      </c>
      <c r="E13" s="47"/>
      <c r="F13" s="213" t="s">
        <v>20</v>
      </c>
      <c r="G13" s="214"/>
      <c r="H13" s="47" t="str">
        <f t="shared" si="0"/>
        <v/>
      </c>
      <c r="I13" s="47" t="str">
        <f t="shared" si="1"/>
        <v/>
      </c>
      <c r="J13" s="14"/>
    </row>
    <row r="14" spans="2:12" ht="15" customHeight="1" x14ac:dyDescent="0.3">
      <c r="B14" s="14"/>
      <c r="C14" s="14"/>
      <c r="D14" s="47"/>
      <c r="E14" s="47"/>
      <c r="F14" s="213" t="s">
        <v>21</v>
      </c>
      <c r="G14" s="214"/>
      <c r="H14" s="47" t="str">
        <f t="shared" si="0"/>
        <v/>
      </c>
      <c r="I14" s="47" t="str">
        <f t="shared" si="1"/>
        <v/>
      </c>
      <c r="J14" s="14"/>
    </row>
    <row r="15" spans="2:12" ht="15" customHeight="1" x14ac:dyDescent="0.3">
      <c r="B15" s="14"/>
      <c r="C15" s="14"/>
      <c r="D15" s="47"/>
      <c r="E15" s="47"/>
      <c r="F15" s="213" t="s">
        <v>22</v>
      </c>
      <c r="G15" s="214"/>
      <c r="H15" s="47" t="str">
        <f t="shared" si="0"/>
        <v/>
      </c>
      <c r="I15" s="47" t="str">
        <f t="shared" si="1"/>
        <v/>
      </c>
      <c r="J15" s="14"/>
    </row>
    <row r="16" spans="2:12" ht="15" customHeight="1" x14ac:dyDescent="0.3">
      <c r="B16" s="14"/>
      <c r="C16" s="14"/>
      <c r="D16" s="47"/>
      <c r="E16" s="47"/>
      <c r="F16" s="213"/>
      <c r="G16" s="214"/>
      <c r="H16" s="47"/>
      <c r="I16" s="47"/>
      <c r="J16" s="14"/>
    </row>
    <row r="17" spans="2:10" ht="15" customHeight="1" x14ac:dyDescent="0.3">
      <c r="B17" s="14"/>
      <c r="C17" s="14" t="s">
        <v>23</v>
      </c>
      <c r="D17" s="47">
        <v>0.10643714974421312</v>
      </c>
      <c r="E17" s="47"/>
      <c r="F17" s="213" t="s">
        <v>24</v>
      </c>
      <c r="G17" s="214"/>
      <c r="H17" s="47" t="str">
        <f t="shared" ref="H17:H26" si="2">IF(ISERROR($G17/$G$31),"",$G17/$G$31)</f>
        <v/>
      </c>
      <c r="I17" s="47" t="str">
        <f t="shared" si="1"/>
        <v/>
      </c>
      <c r="J17" s="14"/>
    </row>
    <row r="18" spans="2:10" ht="15" customHeight="1" x14ac:dyDescent="0.3">
      <c r="B18" s="14"/>
      <c r="C18" s="14" t="s">
        <v>135</v>
      </c>
      <c r="D18" s="47"/>
      <c r="E18" s="47"/>
      <c r="F18" s="213" t="s">
        <v>25</v>
      </c>
      <c r="G18" s="214"/>
      <c r="H18" s="47" t="str">
        <f t="shared" si="2"/>
        <v/>
      </c>
      <c r="I18" s="47" t="str">
        <f t="shared" si="1"/>
        <v/>
      </c>
      <c r="J18" s="14"/>
    </row>
    <row r="19" spans="2:10" ht="15" customHeight="1" x14ac:dyDescent="0.3">
      <c r="B19" s="14"/>
      <c r="C19" s="14"/>
      <c r="D19" s="47"/>
      <c r="E19" s="47"/>
      <c r="F19" s="213" t="s">
        <v>26</v>
      </c>
      <c r="G19" s="214"/>
      <c r="H19" s="47" t="str">
        <f t="shared" si="2"/>
        <v/>
      </c>
      <c r="I19" s="47" t="str">
        <f t="shared" si="1"/>
        <v/>
      </c>
      <c r="J19" s="14"/>
    </row>
    <row r="20" spans="2:10" ht="15" customHeight="1" x14ac:dyDescent="0.3">
      <c r="B20" s="14"/>
      <c r="C20" s="14"/>
      <c r="D20" s="47"/>
      <c r="E20" s="47"/>
      <c r="F20" s="213" t="s">
        <v>27</v>
      </c>
      <c r="G20" s="214"/>
      <c r="H20" s="47" t="str">
        <f t="shared" si="2"/>
        <v/>
      </c>
      <c r="I20" s="47" t="str">
        <f t="shared" si="1"/>
        <v/>
      </c>
      <c r="J20" s="14"/>
    </row>
    <row r="21" spans="2:10" ht="15" customHeight="1" x14ac:dyDescent="0.3">
      <c r="B21" s="14"/>
      <c r="C21" s="14"/>
      <c r="D21" s="47"/>
      <c r="E21" s="47"/>
      <c r="F21" s="213" t="s">
        <v>28</v>
      </c>
      <c r="G21" s="214"/>
      <c r="H21" s="47" t="str">
        <f t="shared" si="2"/>
        <v/>
      </c>
      <c r="I21" s="47" t="str">
        <f t="shared" si="1"/>
        <v/>
      </c>
      <c r="J21" s="14"/>
    </row>
    <row r="22" spans="2:10" ht="15" customHeight="1" x14ac:dyDescent="0.3">
      <c r="B22" s="14"/>
      <c r="C22" s="14"/>
      <c r="D22" s="47"/>
      <c r="E22" s="47"/>
      <c r="F22" s="213" t="s">
        <v>29</v>
      </c>
      <c r="G22" s="214"/>
      <c r="H22" s="47" t="str">
        <f t="shared" si="2"/>
        <v/>
      </c>
      <c r="I22" s="47" t="str">
        <f t="shared" si="1"/>
        <v/>
      </c>
      <c r="J22" s="14"/>
    </row>
    <row r="23" spans="2:10" ht="15" customHeight="1" x14ac:dyDescent="0.3">
      <c r="B23" s="14"/>
      <c r="C23" s="14"/>
      <c r="D23" s="47"/>
      <c r="E23" s="47"/>
      <c r="F23" s="213" t="s">
        <v>30</v>
      </c>
      <c r="G23" s="214"/>
      <c r="H23" s="47" t="str">
        <f t="shared" si="2"/>
        <v/>
      </c>
      <c r="I23" s="47" t="str">
        <f t="shared" si="1"/>
        <v/>
      </c>
      <c r="J23" s="14"/>
    </row>
    <row r="24" spans="2:10" ht="15" customHeight="1" x14ac:dyDescent="0.3">
      <c r="B24" s="14"/>
      <c r="C24" s="14"/>
      <c r="D24" s="47"/>
      <c r="E24" s="47"/>
      <c r="F24" s="213" t="s">
        <v>31</v>
      </c>
      <c r="G24" s="214"/>
      <c r="H24" s="47" t="str">
        <f t="shared" si="2"/>
        <v/>
      </c>
      <c r="I24" s="47" t="str">
        <f t="shared" si="1"/>
        <v/>
      </c>
      <c r="J24" s="14"/>
    </row>
    <row r="25" spans="2:10" ht="15" customHeight="1" x14ac:dyDescent="0.3">
      <c r="B25" s="14"/>
      <c r="C25" s="14"/>
      <c r="D25" s="47"/>
      <c r="E25" s="47"/>
      <c r="F25" s="213" t="s">
        <v>32</v>
      </c>
      <c r="G25" s="214"/>
      <c r="H25" s="47" t="str">
        <f t="shared" si="2"/>
        <v/>
      </c>
      <c r="I25" s="47" t="str">
        <f t="shared" si="1"/>
        <v/>
      </c>
      <c r="J25" s="14"/>
    </row>
    <row r="26" spans="2:10" ht="15" customHeight="1" x14ac:dyDescent="0.3">
      <c r="B26" s="14"/>
      <c r="C26" s="14"/>
      <c r="D26" s="47"/>
      <c r="E26" s="47"/>
      <c r="F26" s="213" t="s">
        <v>33</v>
      </c>
      <c r="G26" s="214"/>
      <c r="H26" s="47" t="str">
        <f t="shared" si="2"/>
        <v/>
      </c>
      <c r="I26" s="47" t="str">
        <f t="shared" si="1"/>
        <v/>
      </c>
      <c r="J26" s="14"/>
    </row>
    <row r="27" spans="2:10" ht="15" customHeight="1" x14ac:dyDescent="0.3">
      <c r="B27" s="14"/>
      <c r="C27" s="14"/>
      <c r="D27" s="47"/>
      <c r="E27" s="47"/>
      <c r="F27" s="213"/>
      <c r="G27" s="215"/>
      <c r="H27" s="47"/>
      <c r="I27" s="47"/>
      <c r="J27" s="14"/>
    </row>
    <row r="28" spans="2:10" ht="15" customHeight="1" x14ac:dyDescent="0.3">
      <c r="B28" s="14"/>
      <c r="C28" s="14" t="s">
        <v>34</v>
      </c>
      <c r="D28" s="47">
        <v>1.1182373826552813E-2</v>
      </c>
      <c r="E28" s="47"/>
      <c r="F28" s="213" t="s">
        <v>35</v>
      </c>
      <c r="G28" s="214"/>
      <c r="H28" s="47" t="str">
        <f>IF(ISERROR($G28/$G$31),"",$G28/$G$31)</f>
        <v/>
      </c>
      <c r="I28" s="47" t="str">
        <f>IF(ISERROR($G28/$G$7),"",$G28/$G$7)</f>
        <v/>
      </c>
      <c r="J28" s="14"/>
    </row>
    <row r="29" spans="2:10" ht="15" customHeight="1" x14ac:dyDescent="0.3">
      <c r="B29" s="14"/>
      <c r="C29" s="14"/>
      <c r="D29" s="47"/>
      <c r="E29" s="47"/>
      <c r="F29" s="213" t="s">
        <v>36</v>
      </c>
      <c r="G29" s="214"/>
      <c r="H29" s="47" t="str">
        <f>IF(ISERROR($G29/$G$31),"",$G29/$G$31)</f>
        <v/>
      </c>
      <c r="I29" s="47" t="str">
        <f>IF(ISERROR($G29/$G$7),"",$G29/$G$7)</f>
        <v/>
      </c>
      <c r="J29" s="14"/>
    </row>
    <row r="30" spans="2:10" ht="15" customHeight="1" x14ac:dyDescent="0.3">
      <c r="B30" s="14"/>
      <c r="C30" s="14"/>
      <c r="D30" s="47"/>
      <c r="E30" s="47"/>
      <c r="F30" s="213" t="s">
        <v>37</v>
      </c>
      <c r="G30" s="214"/>
      <c r="H30" s="47" t="str">
        <f>IF(ISERROR($G30/$G$31),"",$G30/$G$31)</f>
        <v/>
      </c>
      <c r="I30" s="47" t="str">
        <f t="shared" si="1"/>
        <v/>
      </c>
      <c r="J30" s="14"/>
    </row>
    <row r="31" spans="2:10" ht="15" customHeight="1" x14ac:dyDescent="0.3">
      <c r="B31" s="14"/>
      <c r="C31" s="53" t="str">
        <f>xx!$D$88</f>
        <v>Direkte + Indirekte Kosten</v>
      </c>
      <c r="D31" s="54"/>
      <c r="E31" s="54"/>
      <c r="F31" s="54"/>
      <c r="G31" s="62">
        <f>$G$7+$G$9</f>
        <v>0</v>
      </c>
      <c r="H31" s="63">
        <v>1</v>
      </c>
      <c r="I31" s="63">
        <f>$I$7+$I$9</f>
        <v>1</v>
      </c>
      <c r="J31" s="14"/>
    </row>
    <row r="32" spans="2:10" ht="15" customHeight="1" x14ac:dyDescent="0.3">
      <c r="B32" s="14"/>
      <c r="C32" s="55" t="str">
        <f>xx!$D$89</f>
        <v>+ Risiko und Gewinn</v>
      </c>
      <c r="D32" s="47">
        <f>$H$32</f>
        <v>0</v>
      </c>
      <c r="E32" s="14"/>
      <c r="F32" s="14"/>
      <c r="G32" s="64">
        <f>G$31*H$32</f>
        <v>0</v>
      </c>
      <c r="H32" s="216"/>
      <c r="I32" s="47" t="str">
        <f>IF(ISERROR($G32/$G$7),"",$G32/$G$7)</f>
        <v/>
      </c>
      <c r="J32" s="14"/>
    </row>
    <row r="33" spans="1:10" ht="15" customHeight="1" x14ac:dyDescent="0.3">
      <c r="B33" s="14"/>
      <c r="C33" s="56" t="str">
        <f>xx!$D$90</f>
        <v>Gesamtaufwand</v>
      </c>
      <c r="D33" s="52"/>
      <c r="E33" s="52"/>
      <c r="F33" s="52"/>
      <c r="G33" s="65">
        <f>SUM(G$31:G$32)</f>
        <v>0</v>
      </c>
      <c r="H33" s="46">
        <f>SUM(H31:H32)</f>
        <v>1</v>
      </c>
      <c r="I33" s="46">
        <f>SUM(I31:I32)</f>
        <v>1</v>
      </c>
      <c r="J33" s="14"/>
    </row>
    <row r="34" spans="1:10" ht="15" customHeight="1" x14ac:dyDescent="0.3">
      <c r="B34" s="14"/>
      <c r="C34" s="5" t="str">
        <f>xx!$D$91</f>
        <v>Auftragsbezogene Stunden</v>
      </c>
      <c r="D34" s="14"/>
      <c r="E34" s="14"/>
      <c r="F34" s="14"/>
      <c r="G34" s="66">
        <f>Gehalt!$R$22</f>
        <v>0</v>
      </c>
      <c r="H34" s="14" t="str">
        <f>xx!$D$92</f>
        <v xml:space="preserve">  Std/Jahr</v>
      </c>
      <c r="I34" s="14"/>
      <c r="J34" s="14"/>
    </row>
    <row r="35" spans="1:10" ht="15" customHeight="1" x14ac:dyDescent="0.3">
      <c r="B35" s="14"/>
      <c r="C35" s="56" t="str">
        <f>xx!$D$95</f>
        <v>Mittlerer Stundenansatz = Gesamtkosten / Auftragsbezogene Stunden</v>
      </c>
      <c r="D35" s="52"/>
      <c r="E35" s="52"/>
      <c r="F35" s="52"/>
      <c r="G35" s="67">
        <f>IF(ISERROR(G$33/G$34),0,ROUND(G$33/G$34/5,2)*5)</f>
        <v>0</v>
      </c>
      <c r="H35" s="52" t="str">
        <f>xx!$D$96</f>
        <v xml:space="preserve">  CHF/Std</v>
      </c>
      <c r="I35" s="52"/>
      <c r="J35" s="14"/>
    </row>
    <row r="36" spans="1:10" ht="15" customHeight="1" x14ac:dyDescent="0.3">
      <c r="B36" s="14"/>
      <c r="C36" s="14"/>
      <c r="D36" s="14"/>
      <c r="E36" s="14"/>
      <c r="F36" s="14"/>
      <c r="G36" s="57"/>
      <c r="H36" s="14"/>
      <c r="I36" s="14"/>
      <c r="J36" s="14"/>
    </row>
    <row r="37" spans="1:10" ht="15" customHeight="1" x14ac:dyDescent="0.3"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hidden="1" customHeight="1" x14ac:dyDescent="0.3">
      <c r="A38" s="43" t="s">
        <v>271</v>
      </c>
    </row>
    <row r="39" spans="1:10" ht="15" customHeight="1" x14ac:dyDescent="0.3"/>
    <row r="40" spans="1:10" ht="15" customHeight="1" x14ac:dyDescent="0.3"/>
    <row r="41" spans="1:10" ht="13.5" customHeight="1" x14ac:dyDescent="0.3"/>
    <row r="42" spans="1:10" ht="13.5" customHeight="1" x14ac:dyDescent="0.3"/>
    <row r="43" spans="1:10" ht="13.5" customHeight="1" x14ac:dyDescent="0.3"/>
    <row r="44" spans="1:10" ht="13.5" customHeight="1" x14ac:dyDescent="0.3"/>
    <row r="45" spans="1:10" ht="13.5" customHeight="1" x14ac:dyDescent="0.3"/>
    <row r="46" spans="1:10" ht="13.5" customHeight="1" x14ac:dyDescent="0.3"/>
    <row r="47" spans="1:10" ht="13.5" customHeight="1" x14ac:dyDescent="0.3"/>
    <row r="48" spans="1:10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  <row r="70" ht="13.5" customHeight="1" x14ac:dyDescent="0.3"/>
    <row r="71" ht="13.5" customHeight="1" x14ac:dyDescent="0.3"/>
    <row r="72" ht="13.5" customHeight="1" x14ac:dyDescent="0.3"/>
    <row r="73" ht="13.5" customHeight="1" x14ac:dyDescent="0.3"/>
  </sheetData>
  <sheetProtection algorithmName="SHA-512" hashValue="5oPUYbiOLcFTygWR7c+6vUvOR638R5aF5Mfsfdfia6rXkvpdUFeSMiAG3W7PaNYqS6CGgXmDvJ+Nk44KHA2dTQ==" saltValue="hTDEy8ryhg4KikMI+OhwdQ==" spinCount="100000" sheet="1" objects="1" scenarios="1"/>
  <phoneticPr fontId="8" type="noConversion"/>
  <printOptions horizontalCentered="1"/>
  <pageMargins left="0.59055118110236227" right="0.4" top="0.78740157480314965" bottom="0.59055118110236227" header="0.59055118110236227" footer="0.39370078740157483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>
    <pageSetUpPr autoPageBreaks="0"/>
  </sheetPr>
  <dimension ref="A1:S23"/>
  <sheetViews>
    <sheetView showGridLines="0" showRowColHeaders="0" zoomScaleNormal="100" workbookViewId="0">
      <selection activeCell="K15" sqref="K15"/>
    </sheetView>
  </sheetViews>
  <sheetFormatPr baseColWidth="10" defaultColWidth="13.25" defaultRowHeight="11.6" x14ac:dyDescent="0.3"/>
  <cols>
    <col min="1" max="1" width="1.75" style="28" customWidth="1"/>
    <col min="2" max="2" width="1.75" customWidth="1"/>
    <col min="3" max="4" width="6.6640625" customWidth="1"/>
    <col min="5" max="7" width="13.1640625" customWidth="1"/>
    <col min="8" max="10" width="10.6640625" customWidth="1"/>
    <col min="11" max="11" width="10.6640625" style="172" customWidth="1"/>
    <col min="12" max="12" width="10.6640625" customWidth="1"/>
    <col min="13" max="13" width="3.33203125" customWidth="1"/>
    <col min="14" max="14" width="1.75" style="28" customWidth="1"/>
    <col min="15" max="15" width="8.83203125" style="28" customWidth="1"/>
    <col min="16" max="16" width="1.4140625" style="28" customWidth="1"/>
    <col min="17" max="18" width="12.75" style="28" customWidth="1"/>
    <col min="19" max="19" width="13.25" style="28" hidden="1" customWidth="1"/>
  </cols>
  <sheetData>
    <row r="1" spans="2:19" ht="12" customHeight="1" x14ac:dyDescent="0.3">
      <c r="B1" s="48"/>
      <c r="C1" s="49"/>
      <c r="D1" s="48"/>
      <c r="E1" s="50"/>
      <c r="F1" s="50"/>
      <c r="G1" s="50"/>
      <c r="H1" s="48"/>
      <c r="I1" s="48"/>
      <c r="J1" s="48"/>
      <c r="K1" s="159"/>
      <c r="L1" s="48"/>
      <c r="M1" s="48"/>
      <c r="S1" s="43" t="s">
        <v>271</v>
      </c>
    </row>
    <row r="2" spans="2:19" ht="12" customHeight="1" x14ac:dyDescent="0.3">
      <c r="B2" s="48"/>
      <c r="C2" s="51"/>
      <c r="D2" s="48"/>
      <c r="E2" s="50"/>
      <c r="F2" s="50"/>
      <c r="G2" s="50"/>
      <c r="H2" s="48"/>
      <c r="I2" s="48"/>
      <c r="J2" s="127" t="str">
        <f>xx!$D$216</f>
        <v>Stundenansätze berechnen mit F4</v>
      </c>
      <c r="K2" s="160"/>
      <c r="L2" s="127" t="str">
        <f>xx!$D$11</f>
        <v>Ausblenden mit F3</v>
      </c>
      <c r="M2" s="48"/>
    </row>
    <row r="3" spans="2:19" ht="13.5" customHeight="1" x14ac:dyDescent="0.3">
      <c r="B3" s="48"/>
      <c r="C3" s="79" t="str">
        <f>xx!$D$200</f>
        <v>Ermittlung der Stundenansätze nach Qualifikationskategorien</v>
      </c>
      <c r="D3" s="48"/>
      <c r="E3" s="50"/>
      <c r="F3" s="50"/>
      <c r="G3" s="50"/>
      <c r="H3" s="48"/>
      <c r="I3" s="48"/>
      <c r="J3" s="48"/>
      <c r="K3" s="159"/>
      <c r="L3" s="48"/>
      <c r="M3" s="48"/>
    </row>
    <row r="4" spans="2:19" ht="21" customHeight="1" x14ac:dyDescent="0.3">
      <c r="B4" s="48"/>
      <c r="C4" s="128" t="str">
        <f>xx!$D$101&amp;"  "</f>
        <v xml:space="preserve">Jahr  </v>
      </c>
      <c r="D4" s="176">
        <f>Gehalt!$E$5</f>
        <v>2024</v>
      </c>
      <c r="E4" s="50"/>
      <c r="F4" s="50"/>
      <c r="G4" s="50"/>
      <c r="H4" s="48"/>
      <c r="I4" s="48"/>
      <c r="J4" s="48"/>
      <c r="K4" s="159"/>
      <c r="L4" s="48"/>
      <c r="M4" s="48"/>
    </row>
    <row r="5" spans="2:19" x14ac:dyDescent="0.3">
      <c r="B5" s="48"/>
      <c r="C5" s="49"/>
      <c r="D5" s="48"/>
      <c r="E5" s="50"/>
      <c r="F5" s="50"/>
      <c r="G5" s="50"/>
      <c r="H5" s="48"/>
      <c r="I5" s="48"/>
      <c r="J5" s="48"/>
      <c r="K5" s="159"/>
      <c r="L5" s="48"/>
      <c r="M5" s="48"/>
    </row>
    <row r="6" spans="2:19" ht="98.25" customHeight="1" x14ac:dyDescent="0.3">
      <c r="B6" s="48"/>
      <c r="C6" s="151" t="str">
        <f>xx!$D$201</f>
        <v>Qualifikations-
kategorie</v>
      </c>
      <c r="D6" s="152" t="str">
        <f>xx!$D$202</f>
        <v>Anzahl Mitarbeiter 
pro Q-Kat.</v>
      </c>
      <c r="E6" s="153" t="str">
        <f>xx!$D$203</f>
        <v>AHV-Jahreslohn</v>
      </c>
      <c r="F6" s="153" t="str">
        <f>xx!$D$204</f>
        <v>Bürospezifischer 
Zuschlag in %</v>
      </c>
      <c r="G6" s="153" t="str">
        <f>xx!$D$205</f>
        <v>Gesamtkosten, incl. 
Risiko und Gewinn</v>
      </c>
      <c r="H6" s="152" t="str">
        <f>xx!$D$206</f>
        <v>Auftragsbezogene 
Std pro Q-Kat.</v>
      </c>
      <c r="I6" s="152" t="str">
        <f>xx!$D$207</f>
        <v>StdAnsatz
auftragsbezogen</v>
      </c>
      <c r="J6" s="152" t="str">
        <f>xx!$D$212</f>
        <v>JahresarbeitsStd -
Ferien und Bildung</v>
      </c>
      <c r="K6" s="152" t="str">
        <f>xx!$D$215</f>
        <v>StdAnsatz individuell 
oder abweichend</v>
      </c>
      <c r="L6" s="152" t="str">
        <f>xx!$D$213</f>
        <v>StdAnsatz
eff. ArbeitsStd **</v>
      </c>
      <c r="M6" s="48"/>
    </row>
    <row r="7" spans="2:19" ht="6.35" customHeight="1" x14ac:dyDescent="0.3">
      <c r="B7" s="48"/>
      <c r="C7" s="95"/>
      <c r="D7" s="96"/>
      <c r="E7" s="97"/>
      <c r="F7" s="97"/>
      <c r="G7" s="97"/>
      <c r="H7" s="96"/>
      <c r="I7" s="96"/>
      <c r="J7" s="96"/>
      <c r="K7" s="155"/>
      <c r="L7" s="96"/>
      <c r="M7" s="48"/>
    </row>
    <row r="8" spans="2:19" ht="18" customHeight="1" x14ac:dyDescent="0.3">
      <c r="B8" s="48"/>
      <c r="C8" s="98"/>
      <c r="D8" s="99"/>
      <c r="E8" s="161" t="s">
        <v>224</v>
      </c>
      <c r="F8" s="162">
        <f>IF(SUM($E$9:$E$17)=0,0,IF($O$8="",Kosten!$I$6-100%,$O$8))</f>
        <v>0</v>
      </c>
      <c r="G8" s="161" t="s">
        <v>224</v>
      </c>
      <c r="H8" s="156" t="str">
        <f>xx!$D$208</f>
        <v>Std</v>
      </c>
      <c r="I8" s="156" t="str">
        <f>xx!$D$209</f>
        <v>CHF/h</v>
      </c>
      <c r="J8" s="156" t="str">
        <f>xx!$D$208</f>
        <v>Std</v>
      </c>
      <c r="K8" s="156" t="str">
        <f>xx!$D$209</f>
        <v>CHF/h</v>
      </c>
      <c r="L8" s="156" t="str">
        <f>xx!$D$209</f>
        <v>CHF/h</v>
      </c>
      <c r="M8" s="48"/>
      <c r="O8" s="174"/>
      <c r="Q8" s="297" t="str">
        <f>xx!$D$210</f>
        <v>Abweichender bürospezifischer Zuschlag in %</v>
      </c>
      <c r="R8" s="297"/>
    </row>
    <row r="9" spans="2:19" ht="24.35" customHeight="1" x14ac:dyDescent="0.3">
      <c r="B9" s="48"/>
      <c r="C9" s="163" t="s">
        <v>1</v>
      </c>
      <c r="D9" s="135"/>
      <c r="E9" s="136"/>
      <c r="F9" s="164">
        <f>$F$8*E9</f>
        <v>0</v>
      </c>
      <c r="G9" s="164">
        <f t="shared" ref="G9:G15" si="0">E9+F9</f>
        <v>0</v>
      </c>
      <c r="H9" s="136"/>
      <c r="I9" s="158">
        <f>IF(H9=0,0,ROUND(G9/H9/5,2)*5)</f>
        <v>0</v>
      </c>
      <c r="J9" s="136"/>
      <c r="K9" s="157"/>
      <c r="L9" s="158">
        <f>IF(K9&lt;&gt;0,K9,IF(J9=0,0,ROUND(G9/J9/5,2)*5))</f>
        <v>0</v>
      </c>
      <c r="M9" s="48"/>
      <c r="Q9" s="297"/>
      <c r="R9" s="297"/>
    </row>
    <row r="10" spans="2:19" ht="24.35" customHeight="1" x14ac:dyDescent="0.3">
      <c r="B10" s="48"/>
      <c r="C10" s="165" t="s">
        <v>0</v>
      </c>
      <c r="D10" s="137"/>
      <c r="E10" s="138"/>
      <c r="F10" s="166">
        <f t="shared" ref="F10:F15" si="1">$F$8*E10</f>
        <v>0</v>
      </c>
      <c r="G10" s="166">
        <f t="shared" si="0"/>
        <v>0</v>
      </c>
      <c r="H10" s="138"/>
      <c r="I10" s="167">
        <f t="shared" ref="I10:I15" si="2">IF(H10=0,0,ROUND(G10/H10/5,2)*5)</f>
        <v>0</v>
      </c>
      <c r="J10" s="136"/>
      <c r="K10" s="157"/>
      <c r="L10" s="158">
        <f t="shared" ref="L10:L15" si="3">IF(K10&lt;&gt;0,K10,IF(J10=0,0,ROUND(G10/J10/5,2)*5))</f>
        <v>0</v>
      </c>
      <c r="M10" s="48"/>
    </row>
    <row r="11" spans="2:19" ht="24.35" customHeight="1" x14ac:dyDescent="0.3">
      <c r="B11" s="48"/>
      <c r="C11" s="165" t="s">
        <v>2</v>
      </c>
      <c r="D11" s="137"/>
      <c r="E11" s="138"/>
      <c r="F11" s="166">
        <f t="shared" si="1"/>
        <v>0</v>
      </c>
      <c r="G11" s="166">
        <f t="shared" si="0"/>
        <v>0</v>
      </c>
      <c r="H11" s="138"/>
      <c r="I11" s="167">
        <f t="shared" si="2"/>
        <v>0</v>
      </c>
      <c r="J11" s="136"/>
      <c r="K11" s="157"/>
      <c r="L11" s="158">
        <f t="shared" si="3"/>
        <v>0</v>
      </c>
      <c r="M11" s="48"/>
    </row>
    <row r="12" spans="2:19" ht="24.35" customHeight="1" x14ac:dyDescent="0.3">
      <c r="B12" s="48"/>
      <c r="C12" s="165" t="s">
        <v>3</v>
      </c>
      <c r="D12" s="137"/>
      <c r="E12" s="138"/>
      <c r="F12" s="166">
        <f t="shared" si="1"/>
        <v>0</v>
      </c>
      <c r="G12" s="166">
        <f t="shared" si="0"/>
        <v>0</v>
      </c>
      <c r="H12" s="138"/>
      <c r="I12" s="167">
        <f t="shared" si="2"/>
        <v>0</v>
      </c>
      <c r="J12" s="136"/>
      <c r="K12" s="157"/>
      <c r="L12" s="158">
        <f t="shared" si="3"/>
        <v>0</v>
      </c>
      <c r="M12" s="48"/>
    </row>
    <row r="13" spans="2:19" ht="24.35" customHeight="1" x14ac:dyDescent="0.3">
      <c r="B13" s="48"/>
      <c r="C13" s="165" t="s">
        <v>5</v>
      </c>
      <c r="D13" s="137"/>
      <c r="E13" s="138"/>
      <c r="F13" s="166">
        <f t="shared" si="1"/>
        <v>0</v>
      </c>
      <c r="G13" s="166">
        <f t="shared" si="0"/>
        <v>0</v>
      </c>
      <c r="H13" s="138"/>
      <c r="I13" s="167">
        <f t="shared" si="2"/>
        <v>0</v>
      </c>
      <c r="J13" s="136"/>
      <c r="K13" s="157"/>
      <c r="L13" s="158">
        <f t="shared" si="3"/>
        <v>0</v>
      </c>
      <c r="M13" s="48"/>
    </row>
    <row r="14" spans="2:19" ht="24.35" customHeight="1" x14ac:dyDescent="0.3">
      <c r="B14" s="48"/>
      <c r="C14" s="165" t="s">
        <v>4</v>
      </c>
      <c r="D14" s="137"/>
      <c r="E14" s="138"/>
      <c r="F14" s="166">
        <f t="shared" si="1"/>
        <v>0</v>
      </c>
      <c r="G14" s="166">
        <f t="shared" si="0"/>
        <v>0</v>
      </c>
      <c r="H14" s="138"/>
      <c r="I14" s="167">
        <f t="shared" si="2"/>
        <v>0</v>
      </c>
      <c r="J14" s="136"/>
      <c r="K14" s="157"/>
      <c r="L14" s="158">
        <f t="shared" si="3"/>
        <v>0</v>
      </c>
      <c r="M14" s="48"/>
    </row>
    <row r="15" spans="2:19" ht="24.35" customHeight="1" x14ac:dyDescent="0.3">
      <c r="B15" s="48"/>
      <c r="C15" s="165" t="s">
        <v>6</v>
      </c>
      <c r="D15" s="137"/>
      <c r="E15" s="138"/>
      <c r="F15" s="166">
        <f t="shared" si="1"/>
        <v>0</v>
      </c>
      <c r="G15" s="166">
        <f t="shared" si="0"/>
        <v>0</v>
      </c>
      <c r="H15" s="138"/>
      <c r="I15" s="167">
        <f t="shared" si="2"/>
        <v>0</v>
      </c>
      <c r="J15" s="136"/>
      <c r="K15" s="157"/>
      <c r="L15" s="158">
        <f t="shared" si="3"/>
        <v>0</v>
      </c>
      <c r="M15" s="48"/>
    </row>
    <row r="16" spans="2:19" ht="6.35" customHeight="1" x14ac:dyDescent="0.3">
      <c r="B16" s="48"/>
      <c r="C16" s="168"/>
      <c r="D16" s="139"/>
      <c r="E16" s="140"/>
      <c r="F16" s="140"/>
      <c r="G16" s="140"/>
      <c r="H16" s="140"/>
      <c r="I16" s="169"/>
      <c r="J16" s="170"/>
      <c r="K16" s="171"/>
      <c r="L16" s="170"/>
      <c r="M16" s="48"/>
    </row>
    <row r="17" spans="1:13" ht="24.35" customHeight="1" x14ac:dyDescent="0.3">
      <c r="B17" s="48"/>
      <c r="C17" s="165" t="s">
        <v>223</v>
      </c>
      <c r="D17" s="141">
        <f>SUM(D9:D15)</f>
        <v>0</v>
      </c>
      <c r="E17" s="142">
        <f>SUM(E9:E15)</f>
        <v>0</v>
      </c>
      <c r="F17" s="166">
        <f>SUM(F9:F15)</f>
        <v>0</v>
      </c>
      <c r="G17" s="166">
        <f>SUM(G9:G15)</f>
        <v>0</v>
      </c>
      <c r="H17" s="142">
        <f>SUM(H9:H15)</f>
        <v>0</v>
      </c>
      <c r="I17" s="167">
        <f>IF(H17=0,0,ROUND(G17/H17/5,2)*5)</f>
        <v>0</v>
      </c>
      <c r="J17" s="142">
        <f>SUM(J9:J15)</f>
        <v>0</v>
      </c>
      <c r="K17" s="173"/>
      <c r="L17" s="167">
        <f>IF(K17&lt;&gt;0,K17,IF(J17=0,0,ROUND(G17/J17/5,2)*5))</f>
        <v>0</v>
      </c>
      <c r="M17" s="48"/>
    </row>
    <row r="18" spans="1:13" x14ac:dyDescent="0.3">
      <c r="B18" s="48"/>
      <c r="C18" s="49"/>
      <c r="D18" s="48"/>
      <c r="E18" s="50"/>
      <c r="F18" s="50"/>
      <c r="G18" s="50"/>
      <c r="H18" s="48"/>
      <c r="I18" s="48"/>
      <c r="J18" s="48"/>
      <c r="K18" s="159"/>
      <c r="L18" s="48"/>
      <c r="M18" s="48"/>
    </row>
    <row r="19" spans="1:13" x14ac:dyDescent="0.3">
      <c r="B19" s="48"/>
      <c r="C19" s="72" t="str">
        <f>xx!$D$211</f>
        <v>* mittlerer Stundenansatz</v>
      </c>
      <c r="D19" s="48"/>
      <c r="E19" s="50"/>
      <c r="F19" s="50"/>
      <c r="G19" s="50"/>
      <c r="H19" s="48"/>
      <c r="I19" s="48"/>
      <c r="J19" s="48"/>
      <c r="K19" s="159"/>
      <c r="L19" s="48"/>
      <c r="M19" s="48"/>
    </row>
    <row r="20" spans="1:13" x14ac:dyDescent="0.3">
      <c r="B20" s="48"/>
      <c r="C20" s="72" t="str">
        <f>xx!$D$214</f>
        <v>** eff. Arbeitszeit = Jahres-Arbeitszeit - Ferien und Weiterbildung</v>
      </c>
      <c r="D20" s="48"/>
      <c r="E20" s="50"/>
      <c r="F20" s="50"/>
      <c r="G20" s="50"/>
      <c r="H20" s="48"/>
      <c r="I20" s="48"/>
      <c r="J20" s="48"/>
      <c r="K20" s="159"/>
      <c r="L20" s="48"/>
      <c r="M20" s="48"/>
    </row>
    <row r="21" spans="1:13" x14ac:dyDescent="0.3">
      <c r="B21" s="48"/>
      <c r="C21" s="49"/>
      <c r="D21" s="48"/>
      <c r="E21" s="50"/>
      <c r="F21" s="50"/>
      <c r="G21" s="50"/>
      <c r="H21" s="48"/>
      <c r="I21" s="48"/>
      <c r="J21" s="48"/>
      <c r="K21" s="159"/>
      <c r="L21" s="48"/>
      <c r="M21" s="48"/>
    </row>
    <row r="22" spans="1:13" x14ac:dyDescent="0.3">
      <c r="B22" s="48"/>
      <c r="C22" s="49"/>
      <c r="D22" s="48"/>
      <c r="E22" s="50"/>
      <c r="F22" s="50"/>
      <c r="G22" s="50"/>
      <c r="H22" s="48"/>
      <c r="I22" s="48"/>
      <c r="J22" s="48"/>
      <c r="K22" s="159"/>
      <c r="L22" s="48"/>
      <c r="M22" s="48"/>
    </row>
    <row r="23" spans="1:13" hidden="1" x14ac:dyDescent="0.3">
      <c r="A23" s="43" t="s">
        <v>271</v>
      </c>
      <c r="B23" s="48"/>
      <c r="C23" s="49"/>
      <c r="D23" s="48"/>
      <c r="E23" s="50"/>
      <c r="F23" s="50"/>
      <c r="G23" s="50"/>
      <c r="H23" s="48"/>
      <c r="I23" s="48"/>
      <c r="J23" s="48"/>
      <c r="K23" s="159"/>
      <c r="L23" s="48"/>
      <c r="M23" s="48"/>
    </row>
  </sheetData>
  <sheetProtection algorithmName="SHA-512" hashValue="HaUK/clwz5IRAdfpCiF3buFW5LCo0UsMrOOTYCTtPDWqOn+lxxjyoYG7Ra4XM3vo4lVP6ks3k1YESpk4jonrSg==" saltValue="dUnlZQGGGFJ6+cQgTU21SA==" spinCount="100000" sheet="1" objects="1" scenarios="1"/>
  <mergeCells count="1">
    <mergeCell ref="Q8:R9"/>
  </mergeCells>
  <phoneticPr fontId="8" type="noConversion"/>
  <printOptions horizontalCentered="1"/>
  <pageMargins left="0.59" right="0.4" top="0.78" bottom="0.65" header="0.57999999999999996" footer="0.39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87908-8A6D-4CBC-AB73-57F79E260D49}">
  <sheetPr codeName="Tabelle8">
    <pageSetUpPr autoPageBreaks="0"/>
  </sheetPr>
  <dimension ref="A1:CX128"/>
  <sheetViews>
    <sheetView showGridLines="0" showRowColHeaders="0" zoomScaleNormal="100" workbookViewId="0">
      <selection activeCell="K15" sqref="K15"/>
    </sheetView>
  </sheetViews>
  <sheetFormatPr baseColWidth="10" defaultRowHeight="11.6" x14ac:dyDescent="0.3"/>
  <cols>
    <col min="1" max="1" width="1.75" customWidth="1"/>
    <col min="2" max="2" width="4.75" customWidth="1"/>
    <col min="3" max="3" width="1.75" customWidth="1"/>
    <col min="4" max="4" width="22.75" customWidth="1"/>
    <col min="5" max="5" width="5.75" customWidth="1"/>
    <col min="6" max="6" width="10.75" customWidth="1"/>
    <col min="7" max="7" width="6.75" customWidth="1"/>
    <col min="8" max="11" width="10.75" customWidth="1"/>
    <col min="12" max="17" width="7.25" customWidth="1"/>
    <col min="18" max="18" width="10.75" customWidth="1"/>
    <col min="19" max="19" width="2.75" customWidth="1"/>
    <col min="29" max="29" width="11.33203125" hidden="1" customWidth="1"/>
    <col min="30" max="30" width="0" style="146" hidden="1" customWidth="1"/>
  </cols>
  <sheetData>
    <row r="1" spans="2:102" x14ac:dyDescent="0.3">
      <c r="B1" s="6"/>
      <c r="C1" s="6"/>
      <c r="D1" s="6"/>
      <c r="E1" s="6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AC1" s="43"/>
      <c r="AD1" s="43" t="s">
        <v>271</v>
      </c>
      <c r="CX1" s="134"/>
    </row>
    <row r="2" spans="2:102" x14ac:dyDescent="0.3">
      <c r="B2" s="6"/>
      <c r="C2" s="6"/>
      <c r="D2" s="6"/>
      <c r="E2" s="68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127" t="str">
        <f>xx!$D$11</f>
        <v>Ausblenden mit F3</v>
      </c>
      <c r="S2" s="6"/>
      <c r="AC2" s="43"/>
      <c r="AD2" s="43"/>
    </row>
    <row r="3" spans="2:102" ht="13.5" customHeight="1" x14ac:dyDescent="0.3">
      <c r="B3" s="50"/>
      <c r="C3" s="50"/>
      <c r="D3" s="79" t="str">
        <f>xx!$D$12</f>
        <v>Ermittlung der Gehaltskosten und der auftragsbezogenen Arbeitsstunden</v>
      </c>
      <c r="E3" s="69"/>
      <c r="F3" s="48"/>
      <c r="G3" s="48"/>
      <c r="H3" s="48"/>
      <c r="I3" s="48"/>
      <c r="J3" s="48"/>
      <c r="K3" s="6"/>
      <c r="L3" s="48"/>
      <c r="M3" s="48"/>
      <c r="N3" s="48"/>
      <c r="O3" s="48"/>
      <c r="P3" s="48"/>
      <c r="Q3" s="48"/>
      <c r="R3" s="70"/>
      <c r="S3" s="48"/>
      <c r="AC3" s="28"/>
      <c r="AD3" s="147"/>
    </row>
    <row r="4" spans="2:102" ht="7.5" customHeight="1" x14ac:dyDescent="0.3">
      <c r="B4" s="50"/>
      <c r="C4" s="50"/>
      <c r="D4" s="48"/>
      <c r="E4" s="49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AC4" s="28"/>
      <c r="AD4" s="147"/>
    </row>
    <row r="5" spans="2:102" ht="13.5" customHeight="1" x14ac:dyDescent="0.3">
      <c r="B5" s="6"/>
      <c r="C5" s="50"/>
      <c r="D5" s="175" t="str">
        <f>xx!$D$101&amp;"  "</f>
        <v xml:space="preserve">Jahr  </v>
      </c>
      <c r="E5" s="201">
        <v>2024</v>
      </c>
      <c r="F5" s="68"/>
      <c r="G5" s="68"/>
      <c r="H5" s="128"/>
      <c r="I5" s="128" t="str">
        <f>xx!$D$14&amp;"  "</f>
        <v xml:space="preserve">Jahresarbeitsstunden  </v>
      </c>
      <c r="J5" s="202">
        <v>2184</v>
      </c>
      <c r="K5" s="72" t="str">
        <f>" "&amp;xx!$D$15</f>
        <v xml:space="preserve"> (52 Wo x 42 Std)</v>
      </c>
      <c r="L5" s="129"/>
      <c r="M5" s="6"/>
      <c r="N5" s="48"/>
      <c r="O5" s="48"/>
      <c r="P5" s="48"/>
      <c r="Q5" s="48"/>
      <c r="R5" s="48"/>
      <c r="S5" s="48"/>
      <c r="AC5" s="28"/>
      <c r="AD5" s="147"/>
    </row>
    <row r="6" spans="2:102" ht="10.85" customHeight="1" x14ac:dyDescent="0.3">
      <c r="B6" s="6"/>
      <c r="C6" s="50"/>
      <c r="D6" s="6"/>
      <c r="E6" s="68"/>
      <c r="F6" s="5"/>
      <c r="G6" s="5"/>
      <c r="H6" s="4"/>
      <c r="I6" s="48"/>
      <c r="J6" s="48"/>
      <c r="K6" s="48"/>
      <c r="L6" s="6"/>
      <c r="M6" s="71"/>
      <c r="N6" s="71"/>
      <c r="O6" s="71"/>
      <c r="P6" s="71"/>
      <c r="Q6" s="71"/>
      <c r="R6" s="48"/>
      <c r="S6" s="48"/>
      <c r="AC6" s="28"/>
      <c r="AD6" s="147"/>
    </row>
    <row r="7" spans="2:102" ht="13.5" customHeight="1" x14ac:dyDescent="0.3">
      <c r="B7" s="72"/>
      <c r="C7" s="50"/>
      <c r="D7" s="6"/>
      <c r="E7" s="4" t="str">
        <f>xx!$D$16</f>
        <v>Sozialleistungen</v>
      </c>
      <c r="F7" s="6"/>
      <c r="G7" s="128" t="str">
        <f>xx!$D$34&amp;" *"</f>
        <v>BVG *</v>
      </c>
      <c r="H7" s="128" t="str">
        <f>xx!$D$22&amp;"+"&amp;xx!$D$34&amp;" **"</f>
        <v>AHV+BVG **</v>
      </c>
      <c r="I7" s="6"/>
      <c r="J7" s="6"/>
      <c r="K7" s="14"/>
      <c r="L7" s="6"/>
      <c r="M7" s="186"/>
      <c r="N7" s="186"/>
      <c r="O7" s="186"/>
      <c r="P7" s="186"/>
      <c r="Q7" s="186"/>
      <c r="R7" s="48"/>
      <c r="S7" s="48"/>
      <c r="AC7" s="28"/>
      <c r="AD7" s="147"/>
    </row>
    <row r="8" spans="2:102" ht="13.5" customHeight="1" x14ac:dyDescent="0.3">
      <c r="B8" s="72"/>
      <c r="C8" s="50"/>
      <c r="D8" s="71"/>
      <c r="E8" s="194" t="s">
        <v>106</v>
      </c>
      <c r="F8" s="203" t="str">
        <f>xx!$D$27</f>
        <v>Alter 25 - 34</v>
      </c>
      <c r="G8" s="195">
        <v>0.06</v>
      </c>
      <c r="H8" s="186">
        <f>G8+$J$13</f>
        <v>0.14869099999999999</v>
      </c>
      <c r="I8" s="128" t="str">
        <f>xx!$D$22</f>
        <v>AHV</v>
      </c>
      <c r="J8" s="199">
        <v>5.2999999999999999E-2</v>
      </c>
      <c r="K8" s="72" t="str">
        <f>" "&amp;xx!$D217</f>
        <v xml:space="preserve"> Alters-und Hinterbliebenenversicherung</v>
      </c>
      <c r="L8" s="6"/>
      <c r="M8" s="186"/>
      <c r="N8" s="71"/>
      <c r="O8" s="71"/>
      <c r="P8" s="6"/>
      <c r="Q8" s="186"/>
      <c r="R8" s="132"/>
      <c r="S8" s="48"/>
      <c r="AC8" s="28"/>
      <c r="AD8" s="147"/>
    </row>
    <row r="9" spans="2:102" ht="13.5" customHeight="1" x14ac:dyDescent="0.3">
      <c r="B9" s="72"/>
      <c r="C9" s="50"/>
      <c r="D9" s="71"/>
      <c r="E9" s="71" t="str">
        <f>xx!$D$18&amp;"  "</f>
        <v xml:space="preserve">Kat. 2  </v>
      </c>
      <c r="F9" s="203" t="str">
        <f>xx!$D$28</f>
        <v>Alter 35 - 44</v>
      </c>
      <c r="G9" s="195">
        <v>0.09</v>
      </c>
      <c r="H9" s="186">
        <f>G9+$J$13</f>
        <v>0.17869099999999999</v>
      </c>
      <c r="I9" s="128" t="str">
        <f>xx!$D$23</f>
        <v>ALV</v>
      </c>
      <c r="J9" s="199">
        <v>1.0999999999999999E-2</v>
      </c>
      <c r="K9" s="72" t="str">
        <f>" "&amp;xx!$D218</f>
        <v xml:space="preserve"> Arbeitslosenversicherung</v>
      </c>
      <c r="L9" s="6"/>
      <c r="M9" s="186"/>
      <c r="N9" s="71"/>
      <c r="O9" s="71"/>
      <c r="P9" s="6"/>
      <c r="Q9" s="186"/>
      <c r="R9" s="48"/>
      <c r="S9" s="48"/>
      <c r="AC9" s="28"/>
      <c r="AD9" s="147"/>
    </row>
    <row r="10" spans="2:102" ht="13.5" customHeight="1" x14ac:dyDescent="0.3">
      <c r="B10" s="72"/>
      <c r="C10" s="50"/>
      <c r="D10" s="71"/>
      <c r="E10" s="71" t="str">
        <f>xx!$D$19&amp;"  "</f>
        <v xml:space="preserve">Kat. 3  </v>
      </c>
      <c r="F10" s="203" t="str">
        <f>xx!$D$29</f>
        <v>Alter 45 - 54</v>
      </c>
      <c r="G10" s="195">
        <v>0.15</v>
      </c>
      <c r="H10" s="186">
        <f>G10+$J$13</f>
        <v>0.23869099999999999</v>
      </c>
      <c r="I10" s="128" t="str">
        <f>xx!$D$24</f>
        <v>FAK</v>
      </c>
      <c r="J10" s="200">
        <v>1.025E-2</v>
      </c>
      <c r="K10" s="72" t="str">
        <f>" "&amp;xx!$D219</f>
        <v xml:space="preserve"> Familienausgleichskasse</v>
      </c>
      <c r="L10" s="6"/>
      <c r="M10" s="186"/>
      <c r="N10" s="71"/>
      <c r="O10" s="71"/>
      <c r="P10" s="6"/>
      <c r="Q10" s="186"/>
      <c r="R10" s="48"/>
      <c r="S10" s="48"/>
      <c r="AC10" s="28"/>
      <c r="AD10" s="147"/>
    </row>
    <row r="11" spans="2:102" ht="13.5" customHeight="1" x14ac:dyDescent="0.3">
      <c r="B11" s="72"/>
      <c r="C11" s="50"/>
      <c r="D11" s="71"/>
      <c r="E11" s="71" t="str">
        <f>xx!$D$20&amp;"  "</f>
        <v xml:space="preserve">Kat. 4  </v>
      </c>
      <c r="F11" s="203" t="str">
        <f>xx!$D$30</f>
        <v>Alter 55 - 65</v>
      </c>
      <c r="G11" s="195">
        <v>0.18</v>
      </c>
      <c r="H11" s="186">
        <f>G11+$J$13</f>
        <v>0.26869100000000001</v>
      </c>
      <c r="I11" s="128" t="str">
        <f>xx!$D$25</f>
        <v>UVG</v>
      </c>
      <c r="J11" s="200">
        <v>1.341E-3</v>
      </c>
      <c r="K11" s="72" t="str">
        <f>" "&amp;xx!$D220</f>
        <v xml:space="preserve"> Unfallversicherung</v>
      </c>
      <c r="L11" s="6"/>
      <c r="M11" s="186"/>
      <c r="N11" s="71"/>
      <c r="O11" s="71"/>
      <c r="P11" s="6"/>
      <c r="Q11" s="186"/>
      <c r="R11" s="48"/>
      <c r="S11" s="48"/>
      <c r="AC11" s="28"/>
      <c r="AD11" s="147"/>
    </row>
    <row r="12" spans="2:102" ht="13.5" customHeight="1" x14ac:dyDescent="0.3">
      <c r="B12" s="72"/>
      <c r="C12" s="50"/>
      <c r="D12" s="71"/>
      <c r="E12" s="71" t="str">
        <f>xx!$D$21&amp;"  "</f>
        <v xml:space="preserve">Kat. 5  </v>
      </c>
      <c r="F12" s="203" t="str">
        <f>xx!$D$31</f>
        <v>Ohne BVG</v>
      </c>
      <c r="G12" s="196">
        <v>0</v>
      </c>
      <c r="H12" s="186">
        <f>G12+$J$13</f>
        <v>8.8690999999999992E-2</v>
      </c>
      <c r="I12" s="128" t="str">
        <f>xx!$D$26</f>
        <v>KTG</v>
      </c>
      <c r="J12" s="199">
        <v>1.3100000000000001E-2</v>
      </c>
      <c r="K12" s="72" t="str">
        <f>" "&amp;xx!$D221</f>
        <v xml:space="preserve"> Krankentaggeldversicherung</v>
      </c>
      <c r="L12" s="6"/>
      <c r="M12" s="186"/>
      <c r="N12" s="71"/>
      <c r="O12" s="71"/>
      <c r="P12" s="6"/>
      <c r="Q12" s="186"/>
      <c r="R12" s="48"/>
      <c r="S12" s="48"/>
      <c r="AC12" s="28"/>
      <c r="AD12" s="147"/>
    </row>
    <row r="13" spans="2:102" ht="13.5" customHeight="1" x14ac:dyDescent="0.3">
      <c r="B13" s="72"/>
      <c r="C13" s="50"/>
      <c r="D13" s="78" t="str">
        <f>IF(AND($J$5="",$R$23&lt;&gt;0),xx!$D$33,"")</f>
        <v/>
      </c>
      <c r="E13" s="68"/>
      <c r="F13" s="6"/>
      <c r="G13" s="73"/>
      <c r="H13" s="6"/>
      <c r="I13" s="129"/>
      <c r="J13" s="204">
        <f>SUM($J$8:$J$12)</f>
        <v>8.8690999999999992E-2</v>
      </c>
      <c r="K13" s="129"/>
      <c r="L13" s="186"/>
      <c r="M13" s="186"/>
      <c r="N13" s="48"/>
      <c r="O13" s="48"/>
      <c r="P13" s="128"/>
      <c r="Q13" s="186"/>
      <c r="R13" s="48"/>
      <c r="S13" s="48"/>
      <c r="AC13" s="28"/>
      <c r="AD13" s="147"/>
    </row>
    <row r="14" spans="2:102" ht="13.5" customHeight="1" x14ac:dyDescent="0.3">
      <c r="B14" s="81"/>
      <c r="C14" s="50"/>
      <c r="D14" s="48"/>
      <c r="E14" s="3" t="s">
        <v>8</v>
      </c>
      <c r="F14" s="74" t="str">
        <f>xx!$D222</f>
        <v>Berufsvorsorgegesetz</v>
      </c>
      <c r="G14" s="48"/>
      <c r="H14" s="74" t="str">
        <f>"** "&amp;xx!$D$37</f>
        <v>** Verwaltungskosten nicht berücksichtigt</v>
      </c>
      <c r="I14" s="74"/>
      <c r="J14" s="74"/>
      <c r="K14" s="74"/>
      <c r="L14" s="198" t="s">
        <v>452</v>
      </c>
      <c r="M14" s="74" t="str">
        <f>xx!$D$38</f>
        <v>wenn &lt; 100%, Total = Anzahl Mitarbeiter * 100%</v>
      </c>
      <c r="N14" s="74"/>
      <c r="O14" s="48"/>
      <c r="P14" s="48"/>
      <c r="Q14" s="48"/>
      <c r="R14" s="48"/>
      <c r="S14" s="48"/>
      <c r="AC14" s="28"/>
      <c r="AD14" s="147"/>
    </row>
    <row r="15" spans="2:102" ht="13.5" customHeight="1" x14ac:dyDescent="0.3">
      <c r="B15" s="72"/>
      <c r="C15" s="57"/>
      <c r="D15" s="82" t="str">
        <f>xx!$D$39</f>
        <v>Mitarbeiter</v>
      </c>
      <c r="E15" s="82"/>
      <c r="F15" s="283" t="str">
        <f>xx!$D$40</f>
        <v>Gehaltskosten</v>
      </c>
      <c r="G15" s="283"/>
      <c r="H15" s="283"/>
      <c r="I15" s="283"/>
      <c r="J15" s="283"/>
      <c r="K15" s="285"/>
      <c r="L15" s="283" t="str">
        <f>xx!$D$41</f>
        <v>Auftragsbezogene Stunden</v>
      </c>
      <c r="M15" s="283"/>
      <c r="N15" s="283"/>
      <c r="O15" s="283"/>
      <c r="P15" s="283"/>
      <c r="Q15" s="283"/>
      <c r="R15" s="283"/>
      <c r="S15" s="48"/>
      <c r="AC15" s="28"/>
      <c r="AD15" s="147"/>
    </row>
    <row r="16" spans="2:102" ht="15" customHeight="1" x14ac:dyDescent="0.3">
      <c r="B16" s="72"/>
      <c r="C16" s="14"/>
      <c r="D16" s="290"/>
      <c r="E16" s="288" t="str">
        <f>xx!$D$42</f>
        <v>Qualifikations-Kat.</v>
      </c>
      <c r="F16" s="289" t="str">
        <f>xx!$D$43</f>
        <v>AHV-Lohn</v>
      </c>
      <c r="G16" s="288" t="str">
        <f>xx!$D$44</f>
        <v>Sozialleistungen
Kategorie 1 - 5</v>
      </c>
      <c r="H16" s="284" t="str">
        <f>xx!$D$45</f>
        <v>Sozialleistungen
nach Kat.</v>
      </c>
      <c r="I16" s="284" t="str">
        <f>xx!$D$46</f>
        <v>Sozialleistungen 
in CHF</v>
      </c>
      <c r="J16" s="284" t="str">
        <f>xx!$D$47</f>
        <v>Mitarbeiter-Spesen</v>
      </c>
      <c r="K16" s="287" t="str">
        <f>xx!$D$48</f>
        <v>Gehaltskosten</v>
      </c>
      <c r="L16" s="284" t="str">
        <f>xx!$D$49</f>
        <v>Teilzeit in % ***</v>
      </c>
      <c r="M16" s="284" t="str">
        <f>xx!$D$50</f>
        <v>Ueberstunden</v>
      </c>
      <c r="N16" s="284" t="str">
        <f>xx!$D$51</f>
        <v>Ferien / Krankheit</v>
      </c>
      <c r="O16" s="284" t="str">
        <f>xx!$D$52</f>
        <v>Ausbildung</v>
      </c>
      <c r="P16" s="284" t="str">
        <f>xx!$D$53</f>
        <v>Wettbewerb
Präqualifikation</v>
      </c>
      <c r="Q16" s="284" t="str">
        <f>xx!$D$54</f>
        <v>Übrige nicht auftragsbez. Stunden</v>
      </c>
      <c r="R16" s="284" t="str">
        <f>xx!$D$55</f>
        <v>Auftragsbezogene Stunden</v>
      </c>
      <c r="S16" s="48"/>
      <c r="Z16" s="293"/>
      <c r="AA16" s="293"/>
      <c r="AC16" s="295" t="s">
        <v>211</v>
      </c>
      <c r="AD16" s="291" t="s">
        <v>365</v>
      </c>
    </row>
    <row r="17" spans="2:30" ht="15" customHeight="1" x14ac:dyDescent="0.3">
      <c r="B17" s="72"/>
      <c r="C17" s="14"/>
      <c r="D17" s="290"/>
      <c r="E17" s="288"/>
      <c r="F17" s="289"/>
      <c r="G17" s="289"/>
      <c r="H17" s="284"/>
      <c r="I17" s="286"/>
      <c r="J17" s="284"/>
      <c r="K17" s="287"/>
      <c r="L17" s="284"/>
      <c r="M17" s="284"/>
      <c r="N17" s="284"/>
      <c r="O17" s="284"/>
      <c r="P17" s="286"/>
      <c r="Q17" s="284"/>
      <c r="R17" s="284"/>
      <c r="S17" s="48"/>
      <c r="Z17" s="294"/>
      <c r="AA17" s="294"/>
      <c r="AC17" s="296"/>
      <c r="AD17" s="292"/>
    </row>
    <row r="18" spans="2:30" ht="15" customHeight="1" x14ac:dyDescent="0.3">
      <c r="B18" s="72"/>
      <c r="C18" s="14"/>
      <c r="D18" s="290"/>
      <c r="E18" s="288"/>
      <c r="F18" s="289"/>
      <c r="G18" s="289"/>
      <c r="H18" s="284"/>
      <c r="I18" s="286"/>
      <c r="J18" s="284"/>
      <c r="K18" s="287"/>
      <c r="L18" s="284"/>
      <c r="M18" s="284"/>
      <c r="N18" s="284"/>
      <c r="O18" s="284"/>
      <c r="P18" s="286"/>
      <c r="Q18" s="284"/>
      <c r="R18" s="284"/>
      <c r="S18" s="48"/>
      <c r="Z18" s="294"/>
      <c r="AA18" s="294"/>
      <c r="AC18" s="296"/>
      <c r="AD18" s="292"/>
    </row>
    <row r="19" spans="2:30" ht="15" customHeight="1" x14ac:dyDescent="0.3">
      <c r="B19" s="72"/>
      <c r="C19" s="14"/>
      <c r="D19" s="290"/>
      <c r="E19" s="288"/>
      <c r="F19" s="289"/>
      <c r="G19" s="289"/>
      <c r="H19" s="284"/>
      <c r="I19" s="286"/>
      <c r="J19" s="284"/>
      <c r="K19" s="287"/>
      <c r="L19" s="284"/>
      <c r="M19" s="284"/>
      <c r="N19" s="284"/>
      <c r="O19" s="284"/>
      <c r="P19" s="286"/>
      <c r="Q19" s="284"/>
      <c r="R19" s="284"/>
      <c r="S19" s="48"/>
      <c r="Z19" s="294"/>
      <c r="AA19" s="294"/>
      <c r="AC19" s="296"/>
      <c r="AD19" s="292"/>
    </row>
    <row r="20" spans="2:30" ht="15" customHeight="1" x14ac:dyDescent="0.3">
      <c r="B20" s="72"/>
      <c r="C20" s="14"/>
      <c r="D20" s="290"/>
      <c r="E20" s="288"/>
      <c r="F20" s="289"/>
      <c r="G20" s="289"/>
      <c r="H20" s="284"/>
      <c r="I20" s="286"/>
      <c r="J20" s="284"/>
      <c r="K20" s="287"/>
      <c r="L20" s="284"/>
      <c r="M20" s="284"/>
      <c r="N20" s="284"/>
      <c r="O20" s="284"/>
      <c r="P20" s="286"/>
      <c r="Q20" s="284"/>
      <c r="R20" s="284"/>
      <c r="S20" s="48"/>
      <c r="Z20" s="294"/>
      <c r="AA20" s="294"/>
      <c r="AC20" s="296"/>
      <c r="AD20" s="292"/>
    </row>
    <row r="21" spans="2:30" ht="14.9" customHeight="1" x14ac:dyDescent="0.3">
      <c r="B21" s="83"/>
      <c r="C21" s="14"/>
      <c r="D21" s="290"/>
      <c r="E21" s="288"/>
      <c r="F21" s="289"/>
      <c r="G21" s="289"/>
      <c r="H21" s="284"/>
      <c r="I21" s="286"/>
      <c r="J21" s="284"/>
      <c r="K21" s="287"/>
      <c r="L21" s="284"/>
      <c r="M21" s="284"/>
      <c r="N21" s="284"/>
      <c r="O21" s="284"/>
      <c r="P21" s="286"/>
      <c r="Q21" s="284"/>
      <c r="R21" s="284"/>
      <c r="S21" s="48"/>
      <c r="Z21" s="294"/>
      <c r="AA21" s="294"/>
      <c r="AC21" s="296"/>
      <c r="AD21" s="292"/>
    </row>
    <row r="22" spans="2:30" ht="13.5" customHeight="1" x14ac:dyDescent="0.3">
      <c r="B22" s="83"/>
      <c r="C22" s="50"/>
      <c r="D22" s="84" t="str">
        <f>xx!$D$56</f>
        <v>Name</v>
      </c>
      <c r="E22" s="85"/>
      <c r="F22" s="86">
        <f>SUM(F23:F122)</f>
        <v>966332.5</v>
      </c>
      <c r="G22" s="86"/>
      <c r="H22" s="87">
        <f t="shared" ref="H22:Q22" si="0">SUM(H23:H122)</f>
        <v>93509.624999999985</v>
      </c>
      <c r="I22" s="87">
        <f t="shared" si="0"/>
        <v>37860</v>
      </c>
      <c r="J22" s="87">
        <f t="shared" si="0"/>
        <v>20660</v>
      </c>
      <c r="K22" s="88">
        <f t="shared" si="0"/>
        <v>1118362.125</v>
      </c>
      <c r="L22" s="89">
        <f>$AC$22</f>
        <v>8.1</v>
      </c>
      <c r="M22" s="90">
        <f>SUM(M23:M122)</f>
        <v>228</v>
      </c>
      <c r="N22" s="90">
        <f t="shared" si="0"/>
        <v>1372</v>
      </c>
      <c r="O22" s="90">
        <f t="shared" si="0"/>
        <v>808</v>
      </c>
      <c r="P22" s="90">
        <f t="shared" si="0"/>
        <v>1883</v>
      </c>
      <c r="Q22" s="90">
        <f t="shared" si="0"/>
        <v>1094</v>
      </c>
      <c r="R22" s="87">
        <f>SUM(R23:R122)</f>
        <v>12761.4</v>
      </c>
      <c r="S22" s="48"/>
      <c r="Z22" s="144"/>
      <c r="AA22" s="144"/>
      <c r="AC22" s="150">
        <f>SUM($AC$23:$AC$122)</f>
        <v>8.1</v>
      </c>
      <c r="AD22" s="148">
        <f>SUM($AD$23:$AD$122)</f>
        <v>15738.4</v>
      </c>
    </row>
    <row r="23" spans="2:30" ht="13.5" customHeight="1" x14ac:dyDescent="0.3">
      <c r="B23" s="81">
        <v>1</v>
      </c>
      <c r="C23" s="50"/>
      <c r="D23" s="102" t="s">
        <v>14</v>
      </c>
      <c r="E23" s="103" t="s">
        <v>1</v>
      </c>
      <c r="F23" s="104">
        <v>210340</v>
      </c>
      <c r="G23" s="103"/>
      <c r="H23" s="91" t="str">
        <f t="shared" ref="H23:H86" si="1">IF($G23&gt;0,INDEX($G$8:$G$12,$G23)*$F23,"")</f>
        <v/>
      </c>
      <c r="I23" s="104">
        <v>37860</v>
      </c>
      <c r="J23" s="104">
        <v>10600</v>
      </c>
      <c r="K23" s="92">
        <f>$F23+SUM($H23:$J23)</f>
        <v>258800</v>
      </c>
      <c r="L23" s="109"/>
      <c r="M23" s="102">
        <v>126</v>
      </c>
      <c r="N23" s="187">
        <v>210</v>
      </c>
      <c r="O23" s="102">
        <v>20</v>
      </c>
      <c r="P23" s="102">
        <v>246</v>
      </c>
      <c r="Q23" s="102">
        <v>360</v>
      </c>
      <c r="R23" s="91">
        <f>$J$5*$AC23+$M23-SUM($N23:$Q23)</f>
        <v>1474</v>
      </c>
      <c r="S23" s="48"/>
      <c r="Z23" s="145"/>
      <c r="AA23" s="145"/>
      <c r="AC23" s="44">
        <f>IF(AND($F23&gt;0,$L23=""),1,$L23)</f>
        <v>1</v>
      </c>
      <c r="AD23" s="149">
        <f>$J$5*$AC23+$M23-SUM($N23:$O23)</f>
        <v>2080</v>
      </c>
    </row>
    <row r="24" spans="2:30" ht="13.5" customHeight="1" x14ac:dyDescent="0.3">
      <c r="B24" s="81">
        <v>2</v>
      </c>
      <c r="C24" s="50"/>
      <c r="D24" s="105" t="s">
        <v>15</v>
      </c>
      <c r="E24" s="106" t="s">
        <v>0</v>
      </c>
      <c r="F24" s="107">
        <v>167690</v>
      </c>
      <c r="G24" s="106">
        <v>4</v>
      </c>
      <c r="H24" s="93">
        <f t="shared" si="1"/>
        <v>30184.199999999997</v>
      </c>
      <c r="I24" s="107"/>
      <c r="J24" s="107">
        <v>2940</v>
      </c>
      <c r="K24" s="94">
        <f>$F24+SUM($H24:$J24)</f>
        <v>200814.2</v>
      </c>
      <c r="L24" s="110"/>
      <c r="M24" s="105"/>
      <c r="N24" s="188">
        <v>210</v>
      </c>
      <c r="O24" s="105">
        <v>20</v>
      </c>
      <c r="P24" s="105">
        <v>488</v>
      </c>
      <c r="Q24" s="105">
        <v>188</v>
      </c>
      <c r="R24" s="93">
        <f t="shared" ref="R24:R87" si="2">$J$5*$AC24+$M24-SUM($N24:$Q24)</f>
        <v>1278</v>
      </c>
      <c r="S24" s="48"/>
      <c r="Z24" s="145"/>
      <c r="AA24" s="145"/>
      <c r="AC24" s="44">
        <f t="shared" ref="AC24:AC87" si="3">IF(AND($F24&gt;0,$L24=""),1,$L24)</f>
        <v>1</v>
      </c>
      <c r="AD24" s="149">
        <f t="shared" ref="AD24:AD87" si="4">$J$5*$AC24+$M24-SUM($N24:$O24)</f>
        <v>1954</v>
      </c>
    </row>
    <row r="25" spans="2:30" ht="13.5" customHeight="1" x14ac:dyDescent="0.3">
      <c r="B25" s="81">
        <v>3</v>
      </c>
      <c r="C25" s="50"/>
      <c r="D25" s="105" t="s">
        <v>16</v>
      </c>
      <c r="E25" s="106" t="s">
        <v>2</v>
      </c>
      <c r="F25" s="107">
        <v>140820</v>
      </c>
      <c r="G25" s="106">
        <v>3</v>
      </c>
      <c r="H25" s="93">
        <f t="shared" si="1"/>
        <v>21123</v>
      </c>
      <c r="I25" s="107"/>
      <c r="J25" s="107">
        <v>1880</v>
      </c>
      <c r="K25" s="94">
        <f t="shared" ref="K25:K88" si="5">$F25+SUM($H25:$J25)</f>
        <v>163823</v>
      </c>
      <c r="L25" s="110"/>
      <c r="M25" s="105">
        <v>34</v>
      </c>
      <c r="N25" s="188">
        <v>168</v>
      </c>
      <c r="O25" s="105">
        <v>60</v>
      </c>
      <c r="P25" s="105">
        <v>362</v>
      </c>
      <c r="Q25" s="105">
        <v>98</v>
      </c>
      <c r="R25" s="93">
        <f t="shared" si="2"/>
        <v>1530</v>
      </c>
      <c r="S25" s="48"/>
      <c r="Z25" s="145"/>
      <c r="AA25" s="145"/>
      <c r="AC25" s="44">
        <f t="shared" si="3"/>
        <v>1</v>
      </c>
      <c r="AD25" s="149">
        <f t="shared" si="4"/>
        <v>1990</v>
      </c>
    </row>
    <row r="26" spans="2:30" ht="13.5" customHeight="1" x14ac:dyDescent="0.3">
      <c r="B26" s="81">
        <v>4</v>
      </c>
      <c r="C26" s="50"/>
      <c r="D26" s="105" t="s">
        <v>17</v>
      </c>
      <c r="E26" s="106" t="s">
        <v>3</v>
      </c>
      <c r="F26" s="107">
        <v>62990</v>
      </c>
      <c r="G26" s="106">
        <v>3</v>
      </c>
      <c r="H26" s="93">
        <f t="shared" si="1"/>
        <v>9448.5</v>
      </c>
      <c r="I26" s="107"/>
      <c r="J26" s="107">
        <v>780</v>
      </c>
      <c r="K26" s="94">
        <f t="shared" si="5"/>
        <v>73218.5</v>
      </c>
      <c r="L26" s="110">
        <v>0.6</v>
      </c>
      <c r="M26" s="105"/>
      <c r="N26" s="188">
        <v>96</v>
      </c>
      <c r="O26" s="105">
        <v>60</v>
      </c>
      <c r="P26" s="105">
        <v>134</v>
      </c>
      <c r="Q26" s="105">
        <v>36</v>
      </c>
      <c r="R26" s="93">
        <f t="shared" si="2"/>
        <v>984.39999999999986</v>
      </c>
      <c r="S26" s="48"/>
      <c r="Z26" s="145"/>
      <c r="AA26" s="145"/>
      <c r="AC26" s="44">
        <f t="shared" si="3"/>
        <v>0.6</v>
      </c>
      <c r="AD26" s="149">
        <f t="shared" si="4"/>
        <v>1154.3999999999999</v>
      </c>
    </row>
    <row r="27" spans="2:30" ht="13.5" customHeight="1" x14ac:dyDescent="0.3">
      <c r="B27" s="81">
        <v>5</v>
      </c>
      <c r="C27" s="50"/>
      <c r="D27" s="105" t="s">
        <v>18</v>
      </c>
      <c r="E27" s="106" t="s">
        <v>3</v>
      </c>
      <c r="F27" s="107">
        <v>110560</v>
      </c>
      <c r="G27" s="106">
        <v>2</v>
      </c>
      <c r="H27" s="93">
        <f t="shared" si="1"/>
        <v>9950.4</v>
      </c>
      <c r="I27" s="107"/>
      <c r="J27" s="107">
        <v>1480</v>
      </c>
      <c r="K27" s="94">
        <f t="shared" si="5"/>
        <v>121990.39999999999</v>
      </c>
      <c r="L27" s="110"/>
      <c r="M27" s="105"/>
      <c r="N27" s="188">
        <v>160</v>
      </c>
      <c r="O27" s="105">
        <v>20</v>
      </c>
      <c r="P27" s="105"/>
      <c r="Q27" s="105">
        <v>86</v>
      </c>
      <c r="R27" s="93">
        <f t="shared" si="2"/>
        <v>1918</v>
      </c>
      <c r="S27" s="6"/>
      <c r="Z27" s="145"/>
      <c r="AA27" s="145"/>
      <c r="AC27" s="44">
        <f t="shared" si="3"/>
        <v>1</v>
      </c>
      <c r="AD27" s="149">
        <f t="shared" si="4"/>
        <v>2004</v>
      </c>
    </row>
    <row r="28" spans="2:30" ht="13.5" customHeight="1" x14ac:dyDescent="0.3">
      <c r="B28" s="81">
        <v>6</v>
      </c>
      <c r="C28" s="50"/>
      <c r="D28" s="105" t="s">
        <v>44</v>
      </c>
      <c r="E28" s="106" t="s">
        <v>5</v>
      </c>
      <c r="F28" s="107">
        <v>98910</v>
      </c>
      <c r="G28" s="106">
        <v>3</v>
      </c>
      <c r="H28" s="93">
        <f t="shared" si="1"/>
        <v>14836.5</v>
      </c>
      <c r="I28" s="107"/>
      <c r="J28" s="107">
        <v>960</v>
      </c>
      <c r="K28" s="94">
        <f t="shared" si="5"/>
        <v>114706.5</v>
      </c>
      <c r="L28" s="110"/>
      <c r="M28" s="105"/>
      <c r="N28" s="188">
        <v>160</v>
      </c>
      <c r="O28" s="105">
        <v>112</v>
      </c>
      <c r="P28" s="105">
        <v>241</v>
      </c>
      <c r="Q28" s="105">
        <v>48</v>
      </c>
      <c r="R28" s="93">
        <f t="shared" si="2"/>
        <v>1623</v>
      </c>
      <c r="S28" s="6"/>
      <c r="Z28" s="145"/>
      <c r="AA28" s="145"/>
      <c r="AC28" s="44">
        <f t="shared" si="3"/>
        <v>1</v>
      </c>
      <c r="AD28" s="149">
        <f t="shared" si="4"/>
        <v>1912</v>
      </c>
    </row>
    <row r="29" spans="2:30" ht="13.5" customHeight="1" x14ac:dyDescent="0.3">
      <c r="B29" s="81">
        <v>7</v>
      </c>
      <c r="C29" s="50"/>
      <c r="D29" s="105" t="s">
        <v>253</v>
      </c>
      <c r="E29" s="106" t="s">
        <v>5</v>
      </c>
      <c r="F29" s="107">
        <v>46462.5</v>
      </c>
      <c r="G29" s="106">
        <v>2</v>
      </c>
      <c r="H29" s="93">
        <f t="shared" si="1"/>
        <v>4181.625</v>
      </c>
      <c r="I29" s="107"/>
      <c r="J29" s="107">
        <v>420</v>
      </c>
      <c r="K29" s="94">
        <f t="shared" si="5"/>
        <v>51064.125</v>
      </c>
      <c r="L29" s="110">
        <v>0.5</v>
      </c>
      <c r="M29" s="105">
        <v>68</v>
      </c>
      <c r="N29" s="188">
        <v>88</v>
      </c>
      <c r="O29" s="105">
        <v>48</v>
      </c>
      <c r="P29" s="105"/>
      <c r="Q29" s="105">
        <v>48</v>
      </c>
      <c r="R29" s="93">
        <f t="shared" si="2"/>
        <v>976</v>
      </c>
      <c r="S29" s="6"/>
      <c r="Z29" s="145"/>
      <c r="AA29" s="145"/>
      <c r="AC29" s="44">
        <f t="shared" si="3"/>
        <v>0.5</v>
      </c>
      <c r="AD29" s="149">
        <f t="shared" si="4"/>
        <v>1024</v>
      </c>
    </row>
    <row r="30" spans="2:30" ht="13.5" customHeight="1" x14ac:dyDescent="0.3">
      <c r="B30" s="81">
        <v>8</v>
      </c>
      <c r="C30" s="50"/>
      <c r="D30" s="105" t="s">
        <v>254</v>
      </c>
      <c r="E30" s="106" t="s">
        <v>4</v>
      </c>
      <c r="F30" s="107">
        <v>86500</v>
      </c>
      <c r="G30" s="106">
        <v>5</v>
      </c>
      <c r="H30" s="93">
        <f t="shared" si="1"/>
        <v>0</v>
      </c>
      <c r="I30" s="107"/>
      <c r="J30" s="107">
        <v>800</v>
      </c>
      <c r="K30" s="94">
        <f t="shared" si="5"/>
        <v>87300</v>
      </c>
      <c r="L30" s="110"/>
      <c r="M30" s="105"/>
      <c r="N30" s="188">
        <v>120</v>
      </c>
      <c r="O30" s="105">
        <v>48</v>
      </c>
      <c r="P30" s="105">
        <v>176</v>
      </c>
      <c r="Q30" s="105">
        <v>96</v>
      </c>
      <c r="R30" s="93">
        <f t="shared" si="2"/>
        <v>1744</v>
      </c>
      <c r="S30" s="6"/>
      <c r="Z30" s="145"/>
      <c r="AA30" s="145"/>
      <c r="AC30" s="44">
        <f t="shared" si="3"/>
        <v>1</v>
      </c>
      <c r="AD30" s="149">
        <f t="shared" si="4"/>
        <v>2016</v>
      </c>
    </row>
    <row r="31" spans="2:30" ht="13.5" customHeight="1" x14ac:dyDescent="0.3">
      <c r="B31" s="81">
        <v>9</v>
      </c>
      <c r="C31" s="50"/>
      <c r="D31" s="105" t="s">
        <v>255</v>
      </c>
      <c r="E31" s="106" t="s">
        <v>6</v>
      </c>
      <c r="F31" s="107">
        <v>42060</v>
      </c>
      <c r="G31" s="106">
        <v>2</v>
      </c>
      <c r="H31" s="93">
        <f t="shared" si="1"/>
        <v>3785.3999999999996</v>
      </c>
      <c r="I31" s="107"/>
      <c r="J31" s="107">
        <v>800</v>
      </c>
      <c r="K31" s="94">
        <f t="shared" si="5"/>
        <v>46645.4</v>
      </c>
      <c r="L31" s="110"/>
      <c r="M31" s="105"/>
      <c r="N31" s="188">
        <v>160</v>
      </c>
      <c r="O31" s="105">
        <v>420</v>
      </c>
      <c r="P31" s="105">
        <v>236</v>
      </c>
      <c r="Q31" s="105">
        <v>134</v>
      </c>
      <c r="R31" s="93">
        <f t="shared" si="2"/>
        <v>1234</v>
      </c>
      <c r="S31" s="6"/>
      <c r="Z31" s="145"/>
      <c r="AA31" s="145"/>
      <c r="AC31" s="44">
        <f t="shared" si="3"/>
        <v>1</v>
      </c>
      <c r="AD31" s="149">
        <f t="shared" si="4"/>
        <v>1604</v>
      </c>
    </row>
    <row r="32" spans="2:30" ht="13.5" customHeight="1" x14ac:dyDescent="0.3">
      <c r="B32" s="81">
        <v>10</v>
      </c>
      <c r="C32" s="50"/>
      <c r="D32" s="205"/>
      <c r="E32" s="206"/>
      <c r="F32" s="207"/>
      <c r="G32" s="206"/>
      <c r="H32" s="93" t="str">
        <f t="shared" si="1"/>
        <v/>
      </c>
      <c r="I32" s="207"/>
      <c r="J32" s="207"/>
      <c r="K32" s="94">
        <f t="shared" si="5"/>
        <v>0</v>
      </c>
      <c r="L32" s="208"/>
      <c r="M32" s="205"/>
      <c r="N32" s="205"/>
      <c r="O32" s="205"/>
      <c r="P32" s="205"/>
      <c r="Q32" s="205"/>
      <c r="R32" s="93">
        <f t="shared" si="2"/>
        <v>0</v>
      </c>
      <c r="S32" s="6"/>
      <c r="Z32" s="145"/>
      <c r="AA32" s="145"/>
      <c r="AC32" s="44">
        <f t="shared" si="3"/>
        <v>0</v>
      </c>
      <c r="AD32" s="149">
        <f t="shared" si="4"/>
        <v>0</v>
      </c>
    </row>
    <row r="33" spans="2:30" ht="13.5" customHeight="1" x14ac:dyDescent="0.3">
      <c r="B33" s="81">
        <v>11</v>
      </c>
      <c r="C33" s="50"/>
      <c r="D33" s="205"/>
      <c r="E33" s="206"/>
      <c r="F33" s="107"/>
      <c r="G33" s="206"/>
      <c r="H33" s="93" t="str">
        <f t="shared" si="1"/>
        <v/>
      </c>
      <c r="I33" s="207"/>
      <c r="J33" s="207"/>
      <c r="K33" s="94">
        <f t="shared" si="5"/>
        <v>0</v>
      </c>
      <c r="L33" s="208"/>
      <c r="M33" s="205"/>
      <c r="N33" s="205"/>
      <c r="O33" s="205"/>
      <c r="P33" s="205"/>
      <c r="Q33" s="205"/>
      <c r="R33" s="93">
        <f t="shared" si="2"/>
        <v>0</v>
      </c>
      <c r="S33" s="6"/>
      <c r="Z33" s="145"/>
      <c r="AA33" s="145"/>
      <c r="AC33" s="44">
        <f t="shared" si="3"/>
        <v>0</v>
      </c>
      <c r="AD33" s="149">
        <f t="shared" si="4"/>
        <v>0</v>
      </c>
    </row>
    <row r="34" spans="2:30" ht="13.5" customHeight="1" x14ac:dyDescent="0.3">
      <c r="B34" s="81">
        <v>12</v>
      </c>
      <c r="C34" s="50"/>
      <c r="D34" s="205"/>
      <c r="E34" s="206"/>
      <c r="F34" s="207"/>
      <c r="G34" s="206"/>
      <c r="H34" s="93" t="str">
        <f t="shared" si="1"/>
        <v/>
      </c>
      <c r="I34" s="207"/>
      <c r="J34" s="207"/>
      <c r="K34" s="94">
        <f t="shared" si="5"/>
        <v>0</v>
      </c>
      <c r="L34" s="208"/>
      <c r="M34" s="205"/>
      <c r="N34" s="205"/>
      <c r="O34" s="205"/>
      <c r="P34" s="205"/>
      <c r="Q34" s="205"/>
      <c r="R34" s="93">
        <f t="shared" si="2"/>
        <v>0</v>
      </c>
      <c r="S34" s="6"/>
      <c r="Z34" s="145"/>
      <c r="AA34" s="145"/>
      <c r="AC34" s="44">
        <f t="shared" si="3"/>
        <v>0</v>
      </c>
      <c r="AD34" s="149">
        <f t="shared" si="4"/>
        <v>0</v>
      </c>
    </row>
    <row r="35" spans="2:30" ht="13.5" customHeight="1" x14ac:dyDescent="0.3">
      <c r="B35" s="81">
        <v>13</v>
      </c>
      <c r="C35" s="50"/>
      <c r="D35" s="205"/>
      <c r="E35" s="206"/>
      <c r="F35" s="207"/>
      <c r="G35" s="206"/>
      <c r="H35" s="93" t="str">
        <f t="shared" si="1"/>
        <v/>
      </c>
      <c r="I35" s="207"/>
      <c r="J35" s="207"/>
      <c r="K35" s="94">
        <f t="shared" si="5"/>
        <v>0</v>
      </c>
      <c r="L35" s="208"/>
      <c r="M35" s="205"/>
      <c r="N35" s="205"/>
      <c r="O35" s="205"/>
      <c r="P35" s="205"/>
      <c r="Q35" s="205"/>
      <c r="R35" s="93">
        <f t="shared" si="2"/>
        <v>0</v>
      </c>
      <c r="S35" s="6"/>
      <c r="Z35" s="145"/>
      <c r="AA35" s="145"/>
      <c r="AC35" s="44">
        <f t="shared" si="3"/>
        <v>0</v>
      </c>
      <c r="AD35" s="149">
        <f t="shared" si="4"/>
        <v>0</v>
      </c>
    </row>
    <row r="36" spans="2:30" ht="13.5" customHeight="1" x14ac:dyDescent="0.3">
      <c r="B36" s="81">
        <v>14</v>
      </c>
      <c r="C36" s="50"/>
      <c r="D36" s="205"/>
      <c r="E36" s="206"/>
      <c r="F36" s="207"/>
      <c r="G36" s="206"/>
      <c r="H36" s="93" t="str">
        <f t="shared" si="1"/>
        <v/>
      </c>
      <c r="I36" s="207"/>
      <c r="J36" s="207"/>
      <c r="K36" s="94">
        <f t="shared" si="5"/>
        <v>0</v>
      </c>
      <c r="L36" s="208"/>
      <c r="M36" s="205"/>
      <c r="N36" s="205"/>
      <c r="O36" s="205"/>
      <c r="P36" s="205"/>
      <c r="Q36" s="205"/>
      <c r="R36" s="93">
        <f t="shared" si="2"/>
        <v>0</v>
      </c>
      <c r="S36" s="6"/>
      <c r="Z36" s="145"/>
      <c r="AA36" s="145"/>
      <c r="AC36" s="44">
        <f t="shared" si="3"/>
        <v>0</v>
      </c>
      <c r="AD36" s="149">
        <f t="shared" si="4"/>
        <v>0</v>
      </c>
    </row>
    <row r="37" spans="2:30" ht="13.5" customHeight="1" x14ac:dyDescent="0.3">
      <c r="B37" s="81">
        <v>15</v>
      </c>
      <c r="C37" s="50"/>
      <c r="D37" s="205"/>
      <c r="E37" s="206"/>
      <c r="F37" s="207"/>
      <c r="G37" s="206"/>
      <c r="H37" s="93" t="str">
        <f t="shared" si="1"/>
        <v/>
      </c>
      <c r="I37" s="207"/>
      <c r="J37" s="207"/>
      <c r="K37" s="94">
        <f t="shared" si="5"/>
        <v>0</v>
      </c>
      <c r="L37" s="208"/>
      <c r="M37" s="205"/>
      <c r="N37" s="205"/>
      <c r="O37" s="205"/>
      <c r="P37" s="205"/>
      <c r="Q37" s="205"/>
      <c r="R37" s="93">
        <f t="shared" si="2"/>
        <v>0</v>
      </c>
      <c r="S37" s="6"/>
      <c r="Z37" s="145"/>
      <c r="AA37" s="145"/>
      <c r="AC37" s="44">
        <f t="shared" si="3"/>
        <v>0</v>
      </c>
      <c r="AD37" s="149">
        <f t="shared" si="4"/>
        <v>0</v>
      </c>
    </row>
    <row r="38" spans="2:30" ht="13.5" customHeight="1" x14ac:dyDescent="0.3">
      <c r="B38" s="81">
        <v>16</v>
      </c>
      <c r="C38" s="50"/>
      <c r="D38" s="205"/>
      <c r="E38" s="206"/>
      <c r="F38" s="207"/>
      <c r="G38" s="206"/>
      <c r="H38" s="93" t="str">
        <f t="shared" si="1"/>
        <v/>
      </c>
      <c r="I38" s="207"/>
      <c r="J38" s="207"/>
      <c r="K38" s="94">
        <f t="shared" si="5"/>
        <v>0</v>
      </c>
      <c r="L38" s="208"/>
      <c r="M38" s="205"/>
      <c r="N38" s="205"/>
      <c r="O38" s="205"/>
      <c r="P38" s="205"/>
      <c r="Q38" s="205"/>
      <c r="R38" s="93">
        <f t="shared" si="2"/>
        <v>0</v>
      </c>
      <c r="S38" s="6"/>
      <c r="Z38" s="145"/>
      <c r="AA38" s="145"/>
      <c r="AC38" s="44">
        <f t="shared" si="3"/>
        <v>0</v>
      </c>
      <c r="AD38" s="149">
        <f t="shared" si="4"/>
        <v>0</v>
      </c>
    </row>
    <row r="39" spans="2:30" ht="13.5" customHeight="1" x14ac:dyDescent="0.3">
      <c r="B39" s="81">
        <v>17</v>
      </c>
      <c r="C39" s="50"/>
      <c r="D39" s="205"/>
      <c r="E39" s="206"/>
      <c r="F39" s="207"/>
      <c r="G39" s="206"/>
      <c r="H39" s="93" t="str">
        <f t="shared" si="1"/>
        <v/>
      </c>
      <c r="I39" s="207"/>
      <c r="J39" s="207"/>
      <c r="K39" s="94">
        <f t="shared" si="5"/>
        <v>0</v>
      </c>
      <c r="L39" s="208"/>
      <c r="M39" s="205"/>
      <c r="N39" s="205"/>
      <c r="O39" s="205"/>
      <c r="P39" s="205"/>
      <c r="Q39" s="205"/>
      <c r="R39" s="93">
        <f t="shared" si="2"/>
        <v>0</v>
      </c>
      <c r="S39" s="6"/>
      <c r="Z39" s="145"/>
      <c r="AA39" s="145"/>
      <c r="AC39" s="44">
        <f t="shared" si="3"/>
        <v>0</v>
      </c>
      <c r="AD39" s="149">
        <f t="shared" si="4"/>
        <v>0</v>
      </c>
    </row>
    <row r="40" spans="2:30" ht="13.5" customHeight="1" x14ac:dyDescent="0.3">
      <c r="B40" s="81">
        <v>18</v>
      </c>
      <c r="C40" s="50"/>
      <c r="D40" s="205"/>
      <c r="E40" s="206"/>
      <c r="F40" s="207"/>
      <c r="G40" s="206"/>
      <c r="H40" s="93" t="str">
        <f t="shared" si="1"/>
        <v/>
      </c>
      <c r="I40" s="207"/>
      <c r="J40" s="207"/>
      <c r="K40" s="94">
        <f t="shared" si="5"/>
        <v>0</v>
      </c>
      <c r="L40" s="208"/>
      <c r="M40" s="205"/>
      <c r="N40" s="205"/>
      <c r="O40" s="205"/>
      <c r="P40" s="205"/>
      <c r="Q40" s="205"/>
      <c r="R40" s="93">
        <f t="shared" si="2"/>
        <v>0</v>
      </c>
      <c r="S40" s="6"/>
      <c r="Z40" s="145"/>
      <c r="AA40" s="145"/>
      <c r="AC40" s="44">
        <f t="shared" si="3"/>
        <v>0</v>
      </c>
      <c r="AD40" s="149">
        <f t="shared" si="4"/>
        <v>0</v>
      </c>
    </row>
    <row r="41" spans="2:30" ht="13.5" customHeight="1" x14ac:dyDescent="0.3">
      <c r="B41" s="81">
        <v>19</v>
      </c>
      <c r="C41" s="50"/>
      <c r="D41" s="205"/>
      <c r="E41" s="206"/>
      <c r="F41" s="207"/>
      <c r="G41" s="206"/>
      <c r="H41" s="93" t="str">
        <f t="shared" si="1"/>
        <v/>
      </c>
      <c r="I41" s="207"/>
      <c r="J41" s="207"/>
      <c r="K41" s="94">
        <f t="shared" si="5"/>
        <v>0</v>
      </c>
      <c r="L41" s="208"/>
      <c r="M41" s="205"/>
      <c r="N41" s="205"/>
      <c r="O41" s="205"/>
      <c r="P41" s="205"/>
      <c r="Q41" s="205"/>
      <c r="R41" s="93">
        <f t="shared" si="2"/>
        <v>0</v>
      </c>
      <c r="S41" s="6"/>
      <c r="Z41" s="145"/>
      <c r="AA41" s="145"/>
      <c r="AC41" s="44">
        <f t="shared" si="3"/>
        <v>0</v>
      </c>
      <c r="AD41" s="149">
        <f t="shared" si="4"/>
        <v>0</v>
      </c>
    </row>
    <row r="42" spans="2:30" ht="13.5" customHeight="1" x14ac:dyDescent="0.3">
      <c r="B42" s="81">
        <v>20</v>
      </c>
      <c r="C42" s="50"/>
      <c r="D42" s="205"/>
      <c r="E42" s="206"/>
      <c r="F42" s="207"/>
      <c r="G42" s="206"/>
      <c r="H42" s="93" t="str">
        <f t="shared" si="1"/>
        <v/>
      </c>
      <c r="I42" s="207"/>
      <c r="J42" s="207"/>
      <c r="K42" s="94">
        <f t="shared" si="5"/>
        <v>0</v>
      </c>
      <c r="L42" s="208"/>
      <c r="M42" s="205"/>
      <c r="N42" s="205"/>
      <c r="O42" s="205"/>
      <c r="P42" s="205"/>
      <c r="Q42" s="205"/>
      <c r="R42" s="93">
        <f t="shared" si="2"/>
        <v>0</v>
      </c>
      <c r="S42" s="6"/>
      <c r="Z42" s="145"/>
      <c r="AA42" s="145"/>
      <c r="AC42" s="44">
        <f t="shared" si="3"/>
        <v>0</v>
      </c>
      <c r="AD42" s="149">
        <f t="shared" si="4"/>
        <v>0</v>
      </c>
    </row>
    <row r="43" spans="2:30" ht="13.5" customHeight="1" x14ac:dyDescent="0.3">
      <c r="B43" s="81">
        <v>21</v>
      </c>
      <c r="C43" s="50"/>
      <c r="D43" s="205"/>
      <c r="E43" s="206"/>
      <c r="F43" s="207"/>
      <c r="G43" s="206"/>
      <c r="H43" s="93" t="str">
        <f t="shared" si="1"/>
        <v/>
      </c>
      <c r="I43" s="207"/>
      <c r="J43" s="207"/>
      <c r="K43" s="94">
        <f t="shared" si="5"/>
        <v>0</v>
      </c>
      <c r="L43" s="208"/>
      <c r="M43" s="205"/>
      <c r="N43" s="205"/>
      <c r="O43" s="205"/>
      <c r="P43" s="205"/>
      <c r="Q43" s="205"/>
      <c r="R43" s="93">
        <f t="shared" si="2"/>
        <v>0</v>
      </c>
      <c r="S43" s="6"/>
      <c r="Z43" s="145"/>
      <c r="AA43" s="145"/>
      <c r="AC43" s="44">
        <f t="shared" si="3"/>
        <v>0</v>
      </c>
      <c r="AD43" s="149">
        <f t="shared" si="4"/>
        <v>0</v>
      </c>
    </row>
    <row r="44" spans="2:30" ht="13.5" customHeight="1" x14ac:dyDescent="0.3">
      <c r="B44" s="81">
        <v>22</v>
      </c>
      <c r="C44" s="50"/>
      <c r="D44" s="205"/>
      <c r="E44" s="206"/>
      <c r="F44" s="207"/>
      <c r="G44" s="206"/>
      <c r="H44" s="93" t="str">
        <f t="shared" si="1"/>
        <v/>
      </c>
      <c r="I44" s="207"/>
      <c r="J44" s="207"/>
      <c r="K44" s="94">
        <f t="shared" si="5"/>
        <v>0</v>
      </c>
      <c r="L44" s="208"/>
      <c r="M44" s="205"/>
      <c r="N44" s="205"/>
      <c r="O44" s="205"/>
      <c r="P44" s="205"/>
      <c r="Q44" s="205"/>
      <c r="R44" s="93">
        <f t="shared" si="2"/>
        <v>0</v>
      </c>
      <c r="S44" s="6"/>
      <c r="Z44" s="145"/>
      <c r="AA44" s="145"/>
      <c r="AC44" s="44">
        <f t="shared" si="3"/>
        <v>0</v>
      </c>
      <c r="AD44" s="149">
        <f t="shared" si="4"/>
        <v>0</v>
      </c>
    </row>
    <row r="45" spans="2:30" ht="13.5" customHeight="1" x14ac:dyDescent="0.3">
      <c r="B45" s="81">
        <v>23</v>
      </c>
      <c r="C45" s="50"/>
      <c r="D45" s="205"/>
      <c r="E45" s="206"/>
      <c r="F45" s="207"/>
      <c r="G45" s="206"/>
      <c r="H45" s="93" t="str">
        <f t="shared" si="1"/>
        <v/>
      </c>
      <c r="I45" s="207"/>
      <c r="J45" s="207"/>
      <c r="K45" s="94">
        <f t="shared" si="5"/>
        <v>0</v>
      </c>
      <c r="L45" s="208"/>
      <c r="M45" s="205"/>
      <c r="N45" s="205"/>
      <c r="O45" s="205"/>
      <c r="P45" s="205"/>
      <c r="Q45" s="205"/>
      <c r="R45" s="93">
        <f t="shared" si="2"/>
        <v>0</v>
      </c>
      <c r="S45" s="6"/>
      <c r="Z45" s="145"/>
      <c r="AA45" s="145"/>
      <c r="AC45" s="44">
        <f t="shared" si="3"/>
        <v>0</v>
      </c>
      <c r="AD45" s="149">
        <f t="shared" si="4"/>
        <v>0</v>
      </c>
    </row>
    <row r="46" spans="2:30" ht="13.5" customHeight="1" x14ac:dyDescent="0.3">
      <c r="B46" s="81">
        <v>24</v>
      </c>
      <c r="C46" s="50"/>
      <c r="D46" s="205"/>
      <c r="E46" s="206"/>
      <c r="F46" s="207"/>
      <c r="G46" s="206"/>
      <c r="H46" s="93" t="str">
        <f t="shared" si="1"/>
        <v/>
      </c>
      <c r="I46" s="207"/>
      <c r="J46" s="207"/>
      <c r="K46" s="94">
        <f t="shared" si="5"/>
        <v>0</v>
      </c>
      <c r="L46" s="208"/>
      <c r="M46" s="205"/>
      <c r="N46" s="205"/>
      <c r="O46" s="205"/>
      <c r="P46" s="205"/>
      <c r="Q46" s="205"/>
      <c r="R46" s="93">
        <f t="shared" si="2"/>
        <v>0</v>
      </c>
      <c r="S46" s="6"/>
      <c r="Z46" s="145"/>
      <c r="AA46" s="145"/>
      <c r="AC46" s="44">
        <f t="shared" si="3"/>
        <v>0</v>
      </c>
      <c r="AD46" s="149">
        <f t="shared" si="4"/>
        <v>0</v>
      </c>
    </row>
    <row r="47" spans="2:30" ht="13.5" customHeight="1" x14ac:dyDescent="0.3">
      <c r="B47" s="81">
        <v>25</v>
      </c>
      <c r="C47" s="50"/>
      <c r="D47" s="205"/>
      <c r="E47" s="206"/>
      <c r="F47" s="207"/>
      <c r="G47" s="206"/>
      <c r="H47" s="93" t="str">
        <f t="shared" si="1"/>
        <v/>
      </c>
      <c r="I47" s="207"/>
      <c r="J47" s="207"/>
      <c r="K47" s="94">
        <f t="shared" si="5"/>
        <v>0</v>
      </c>
      <c r="L47" s="208"/>
      <c r="M47" s="205"/>
      <c r="N47" s="205"/>
      <c r="O47" s="205"/>
      <c r="P47" s="205"/>
      <c r="Q47" s="205"/>
      <c r="R47" s="93">
        <f t="shared" si="2"/>
        <v>0</v>
      </c>
      <c r="S47" s="6"/>
      <c r="Z47" s="145"/>
      <c r="AA47" s="145"/>
      <c r="AC47" s="44">
        <f t="shared" si="3"/>
        <v>0</v>
      </c>
      <c r="AD47" s="149">
        <f t="shared" si="4"/>
        <v>0</v>
      </c>
    </row>
    <row r="48" spans="2:30" ht="13.5" customHeight="1" x14ac:dyDescent="0.3">
      <c r="B48" s="81">
        <v>26</v>
      </c>
      <c r="C48" s="50"/>
      <c r="D48" s="205"/>
      <c r="E48" s="206"/>
      <c r="F48" s="207"/>
      <c r="G48" s="206"/>
      <c r="H48" s="93" t="str">
        <f t="shared" si="1"/>
        <v/>
      </c>
      <c r="I48" s="207"/>
      <c r="J48" s="207"/>
      <c r="K48" s="94">
        <f t="shared" si="5"/>
        <v>0</v>
      </c>
      <c r="L48" s="208"/>
      <c r="M48" s="205"/>
      <c r="N48" s="205"/>
      <c r="O48" s="205"/>
      <c r="P48" s="205"/>
      <c r="Q48" s="205"/>
      <c r="R48" s="93">
        <f t="shared" si="2"/>
        <v>0</v>
      </c>
      <c r="S48" s="6"/>
      <c r="Z48" s="145"/>
      <c r="AA48" s="145"/>
      <c r="AC48" s="44">
        <f t="shared" si="3"/>
        <v>0</v>
      </c>
      <c r="AD48" s="149">
        <f t="shared" si="4"/>
        <v>0</v>
      </c>
    </row>
    <row r="49" spans="2:30" ht="13.5" customHeight="1" x14ac:dyDescent="0.3">
      <c r="B49" s="81">
        <v>27</v>
      </c>
      <c r="C49" s="50"/>
      <c r="D49" s="205"/>
      <c r="E49" s="206"/>
      <c r="F49" s="207"/>
      <c r="G49" s="206"/>
      <c r="H49" s="93" t="str">
        <f t="shared" si="1"/>
        <v/>
      </c>
      <c r="I49" s="207"/>
      <c r="J49" s="207"/>
      <c r="K49" s="94">
        <f t="shared" si="5"/>
        <v>0</v>
      </c>
      <c r="L49" s="208"/>
      <c r="M49" s="205"/>
      <c r="N49" s="205"/>
      <c r="O49" s="205"/>
      <c r="P49" s="205"/>
      <c r="Q49" s="205"/>
      <c r="R49" s="93">
        <f t="shared" si="2"/>
        <v>0</v>
      </c>
      <c r="S49" s="6"/>
      <c r="Z49" s="145"/>
      <c r="AA49" s="145"/>
      <c r="AC49" s="44">
        <f t="shared" si="3"/>
        <v>0</v>
      </c>
      <c r="AD49" s="149">
        <f t="shared" si="4"/>
        <v>0</v>
      </c>
    </row>
    <row r="50" spans="2:30" ht="13.5" customHeight="1" x14ac:dyDescent="0.3">
      <c r="B50" s="81">
        <v>28</v>
      </c>
      <c r="C50" s="50"/>
      <c r="D50" s="205"/>
      <c r="E50" s="206"/>
      <c r="F50" s="207"/>
      <c r="G50" s="206"/>
      <c r="H50" s="93" t="str">
        <f t="shared" si="1"/>
        <v/>
      </c>
      <c r="I50" s="207"/>
      <c r="J50" s="207"/>
      <c r="K50" s="94">
        <f t="shared" si="5"/>
        <v>0</v>
      </c>
      <c r="L50" s="208"/>
      <c r="M50" s="205"/>
      <c r="N50" s="205"/>
      <c r="O50" s="205"/>
      <c r="P50" s="205"/>
      <c r="Q50" s="205"/>
      <c r="R50" s="93">
        <f t="shared" si="2"/>
        <v>0</v>
      </c>
      <c r="S50" s="6"/>
      <c r="Z50" s="145"/>
      <c r="AA50" s="145"/>
      <c r="AC50" s="44">
        <f t="shared" si="3"/>
        <v>0</v>
      </c>
      <c r="AD50" s="149">
        <f t="shared" si="4"/>
        <v>0</v>
      </c>
    </row>
    <row r="51" spans="2:30" ht="13.5" customHeight="1" x14ac:dyDescent="0.3">
      <c r="B51" s="81">
        <v>29</v>
      </c>
      <c r="C51" s="50"/>
      <c r="D51" s="205"/>
      <c r="E51" s="206"/>
      <c r="F51" s="207"/>
      <c r="G51" s="206"/>
      <c r="H51" s="93" t="str">
        <f t="shared" si="1"/>
        <v/>
      </c>
      <c r="I51" s="207"/>
      <c r="J51" s="207"/>
      <c r="K51" s="94">
        <f t="shared" si="5"/>
        <v>0</v>
      </c>
      <c r="L51" s="208"/>
      <c r="M51" s="205"/>
      <c r="N51" s="205"/>
      <c r="O51" s="205"/>
      <c r="P51" s="205"/>
      <c r="Q51" s="205"/>
      <c r="R51" s="93">
        <f t="shared" si="2"/>
        <v>0</v>
      </c>
      <c r="S51" s="6"/>
      <c r="Z51" s="145"/>
      <c r="AA51" s="145"/>
      <c r="AC51" s="44">
        <f t="shared" si="3"/>
        <v>0</v>
      </c>
      <c r="AD51" s="149">
        <f t="shared" si="4"/>
        <v>0</v>
      </c>
    </row>
    <row r="52" spans="2:30" ht="13.5" customHeight="1" x14ac:dyDescent="0.3">
      <c r="B52" s="81">
        <v>30</v>
      </c>
      <c r="C52" s="50"/>
      <c r="D52" s="205"/>
      <c r="E52" s="206"/>
      <c r="F52" s="207"/>
      <c r="G52" s="206"/>
      <c r="H52" s="93" t="str">
        <f t="shared" si="1"/>
        <v/>
      </c>
      <c r="I52" s="207"/>
      <c r="J52" s="207"/>
      <c r="K52" s="94">
        <f t="shared" si="5"/>
        <v>0</v>
      </c>
      <c r="L52" s="208"/>
      <c r="M52" s="205"/>
      <c r="N52" s="205"/>
      <c r="O52" s="205"/>
      <c r="P52" s="205"/>
      <c r="Q52" s="205"/>
      <c r="R52" s="93">
        <f t="shared" si="2"/>
        <v>0</v>
      </c>
      <c r="S52" s="6"/>
      <c r="Z52" s="145"/>
      <c r="AA52" s="145"/>
      <c r="AC52" s="44">
        <f t="shared" si="3"/>
        <v>0</v>
      </c>
      <c r="AD52" s="149">
        <f t="shared" si="4"/>
        <v>0</v>
      </c>
    </row>
    <row r="53" spans="2:30" ht="13.5" customHeight="1" x14ac:dyDescent="0.3">
      <c r="B53" s="81">
        <v>31</v>
      </c>
      <c r="C53" s="50"/>
      <c r="D53" s="205"/>
      <c r="E53" s="206"/>
      <c r="F53" s="207"/>
      <c r="G53" s="206"/>
      <c r="H53" s="93" t="str">
        <f t="shared" si="1"/>
        <v/>
      </c>
      <c r="I53" s="207"/>
      <c r="J53" s="207"/>
      <c r="K53" s="94">
        <f t="shared" si="5"/>
        <v>0</v>
      </c>
      <c r="L53" s="208"/>
      <c r="M53" s="205"/>
      <c r="N53" s="205"/>
      <c r="O53" s="205"/>
      <c r="P53" s="205"/>
      <c r="Q53" s="205"/>
      <c r="R53" s="93">
        <f t="shared" si="2"/>
        <v>0</v>
      </c>
      <c r="S53" s="6"/>
      <c r="Z53" s="145"/>
      <c r="AA53" s="145"/>
      <c r="AC53" s="44">
        <f t="shared" si="3"/>
        <v>0</v>
      </c>
      <c r="AD53" s="149">
        <f t="shared" si="4"/>
        <v>0</v>
      </c>
    </row>
    <row r="54" spans="2:30" ht="13.5" customHeight="1" x14ac:dyDescent="0.3">
      <c r="B54" s="81">
        <v>32</v>
      </c>
      <c r="C54" s="50"/>
      <c r="D54" s="205"/>
      <c r="E54" s="206"/>
      <c r="F54" s="207"/>
      <c r="G54" s="206"/>
      <c r="H54" s="93" t="str">
        <f t="shared" si="1"/>
        <v/>
      </c>
      <c r="I54" s="207"/>
      <c r="J54" s="207"/>
      <c r="K54" s="94">
        <f t="shared" si="5"/>
        <v>0</v>
      </c>
      <c r="L54" s="208"/>
      <c r="M54" s="205"/>
      <c r="N54" s="205"/>
      <c r="O54" s="205"/>
      <c r="P54" s="205"/>
      <c r="Q54" s="205"/>
      <c r="R54" s="93">
        <f t="shared" si="2"/>
        <v>0</v>
      </c>
      <c r="S54" s="6"/>
      <c r="Z54" s="145"/>
      <c r="AA54" s="145"/>
      <c r="AC54" s="44">
        <f t="shared" si="3"/>
        <v>0</v>
      </c>
      <c r="AD54" s="149">
        <f t="shared" si="4"/>
        <v>0</v>
      </c>
    </row>
    <row r="55" spans="2:30" ht="13.5" customHeight="1" x14ac:dyDescent="0.3">
      <c r="B55" s="81">
        <v>33</v>
      </c>
      <c r="C55" s="50"/>
      <c r="D55" s="205"/>
      <c r="E55" s="206"/>
      <c r="F55" s="207"/>
      <c r="G55" s="206"/>
      <c r="H55" s="93" t="str">
        <f t="shared" si="1"/>
        <v/>
      </c>
      <c r="I55" s="207"/>
      <c r="J55" s="207"/>
      <c r="K55" s="94">
        <f t="shared" si="5"/>
        <v>0</v>
      </c>
      <c r="L55" s="208"/>
      <c r="M55" s="205"/>
      <c r="N55" s="205"/>
      <c r="O55" s="205"/>
      <c r="P55" s="205"/>
      <c r="Q55" s="205"/>
      <c r="R55" s="93">
        <f t="shared" si="2"/>
        <v>0</v>
      </c>
      <c r="S55" s="6"/>
      <c r="Z55" s="145"/>
      <c r="AA55" s="145"/>
      <c r="AC55" s="44">
        <f t="shared" si="3"/>
        <v>0</v>
      </c>
      <c r="AD55" s="149">
        <f t="shared" si="4"/>
        <v>0</v>
      </c>
    </row>
    <row r="56" spans="2:30" ht="13.5" customHeight="1" x14ac:dyDescent="0.3">
      <c r="B56" s="81">
        <v>34</v>
      </c>
      <c r="C56" s="50"/>
      <c r="D56" s="205"/>
      <c r="E56" s="206"/>
      <c r="F56" s="207"/>
      <c r="G56" s="206"/>
      <c r="H56" s="93" t="str">
        <f t="shared" si="1"/>
        <v/>
      </c>
      <c r="I56" s="207"/>
      <c r="J56" s="207"/>
      <c r="K56" s="94">
        <f t="shared" si="5"/>
        <v>0</v>
      </c>
      <c r="L56" s="208"/>
      <c r="M56" s="205"/>
      <c r="N56" s="205"/>
      <c r="O56" s="205"/>
      <c r="P56" s="205"/>
      <c r="Q56" s="205"/>
      <c r="R56" s="93">
        <f t="shared" si="2"/>
        <v>0</v>
      </c>
      <c r="S56" s="6"/>
      <c r="Z56" s="145"/>
      <c r="AA56" s="145"/>
      <c r="AC56" s="44">
        <f t="shared" si="3"/>
        <v>0</v>
      </c>
      <c r="AD56" s="149">
        <f t="shared" si="4"/>
        <v>0</v>
      </c>
    </row>
    <row r="57" spans="2:30" ht="13.5" customHeight="1" x14ac:dyDescent="0.3">
      <c r="B57" s="81">
        <v>35</v>
      </c>
      <c r="C57" s="50"/>
      <c r="D57" s="205"/>
      <c r="E57" s="206"/>
      <c r="F57" s="207"/>
      <c r="G57" s="206"/>
      <c r="H57" s="93" t="str">
        <f t="shared" si="1"/>
        <v/>
      </c>
      <c r="I57" s="207"/>
      <c r="J57" s="207"/>
      <c r="K57" s="94">
        <f t="shared" si="5"/>
        <v>0</v>
      </c>
      <c r="L57" s="208"/>
      <c r="M57" s="205"/>
      <c r="N57" s="205"/>
      <c r="O57" s="205"/>
      <c r="P57" s="205"/>
      <c r="Q57" s="205"/>
      <c r="R57" s="93">
        <f t="shared" si="2"/>
        <v>0</v>
      </c>
      <c r="S57" s="6"/>
      <c r="Z57" s="145"/>
      <c r="AA57" s="145"/>
      <c r="AC57" s="44">
        <f t="shared" si="3"/>
        <v>0</v>
      </c>
      <c r="AD57" s="149">
        <f t="shared" si="4"/>
        <v>0</v>
      </c>
    </row>
    <row r="58" spans="2:30" ht="13.5" customHeight="1" x14ac:dyDescent="0.3">
      <c r="B58" s="81">
        <v>36</v>
      </c>
      <c r="C58" s="50"/>
      <c r="D58" s="205"/>
      <c r="E58" s="206"/>
      <c r="F58" s="207"/>
      <c r="G58" s="206"/>
      <c r="H58" s="93" t="str">
        <f t="shared" si="1"/>
        <v/>
      </c>
      <c r="I58" s="207"/>
      <c r="J58" s="207"/>
      <c r="K58" s="94">
        <f t="shared" si="5"/>
        <v>0</v>
      </c>
      <c r="L58" s="208"/>
      <c r="M58" s="205"/>
      <c r="N58" s="205"/>
      <c r="O58" s="205"/>
      <c r="P58" s="205"/>
      <c r="Q58" s="205"/>
      <c r="R58" s="93">
        <f t="shared" si="2"/>
        <v>0</v>
      </c>
      <c r="S58" s="6"/>
      <c r="Z58" s="145"/>
      <c r="AA58" s="145"/>
      <c r="AC58" s="44">
        <f t="shared" si="3"/>
        <v>0</v>
      </c>
      <c r="AD58" s="149">
        <f t="shared" si="4"/>
        <v>0</v>
      </c>
    </row>
    <row r="59" spans="2:30" ht="13.5" customHeight="1" x14ac:dyDescent="0.3">
      <c r="B59" s="81">
        <v>37</v>
      </c>
      <c r="C59" s="50"/>
      <c r="D59" s="205"/>
      <c r="E59" s="206"/>
      <c r="F59" s="207"/>
      <c r="G59" s="206"/>
      <c r="H59" s="93" t="str">
        <f t="shared" si="1"/>
        <v/>
      </c>
      <c r="I59" s="207"/>
      <c r="J59" s="207"/>
      <c r="K59" s="94">
        <f t="shared" si="5"/>
        <v>0</v>
      </c>
      <c r="L59" s="208"/>
      <c r="M59" s="205"/>
      <c r="N59" s="205"/>
      <c r="O59" s="205"/>
      <c r="P59" s="205"/>
      <c r="Q59" s="205"/>
      <c r="R59" s="93">
        <f t="shared" si="2"/>
        <v>0</v>
      </c>
      <c r="S59" s="6"/>
      <c r="Z59" s="145"/>
      <c r="AA59" s="145"/>
      <c r="AC59" s="44">
        <f t="shared" si="3"/>
        <v>0</v>
      </c>
      <c r="AD59" s="149">
        <f t="shared" si="4"/>
        <v>0</v>
      </c>
    </row>
    <row r="60" spans="2:30" ht="13.5" customHeight="1" x14ac:dyDescent="0.3">
      <c r="B60" s="81">
        <v>38</v>
      </c>
      <c r="C60" s="50"/>
      <c r="D60" s="205"/>
      <c r="E60" s="206"/>
      <c r="F60" s="207"/>
      <c r="G60" s="206"/>
      <c r="H60" s="93" t="str">
        <f t="shared" si="1"/>
        <v/>
      </c>
      <c r="I60" s="207"/>
      <c r="J60" s="207"/>
      <c r="K60" s="94">
        <f t="shared" si="5"/>
        <v>0</v>
      </c>
      <c r="L60" s="208"/>
      <c r="M60" s="205"/>
      <c r="N60" s="205"/>
      <c r="O60" s="205"/>
      <c r="P60" s="205"/>
      <c r="Q60" s="205"/>
      <c r="R60" s="93">
        <f t="shared" si="2"/>
        <v>0</v>
      </c>
      <c r="S60" s="6"/>
      <c r="Z60" s="145"/>
      <c r="AA60" s="145"/>
      <c r="AC60" s="44">
        <f t="shared" si="3"/>
        <v>0</v>
      </c>
      <c r="AD60" s="149">
        <f t="shared" si="4"/>
        <v>0</v>
      </c>
    </row>
    <row r="61" spans="2:30" ht="13.5" customHeight="1" x14ac:dyDescent="0.3">
      <c r="B61" s="81">
        <v>39</v>
      </c>
      <c r="C61" s="50"/>
      <c r="D61" s="205"/>
      <c r="E61" s="206"/>
      <c r="F61" s="207"/>
      <c r="G61" s="206"/>
      <c r="H61" s="93" t="str">
        <f t="shared" si="1"/>
        <v/>
      </c>
      <c r="I61" s="207"/>
      <c r="J61" s="207"/>
      <c r="K61" s="94">
        <f t="shared" si="5"/>
        <v>0</v>
      </c>
      <c r="L61" s="208"/>
      <c r="M61" s="205"/>
      <c r="N61" s="205"/>
      <c r="O61" s="205"/>
      <c r="P61" s="205"/>
      <c r="Q61" s="205"/>
      <c r="R61" s="93">
        <f t="shared" si="2"/>
        <v>0</v>
      </c>
      <c r="S61" s="6"/>
      <c r="Z61" s="145"/>
      <c r="AA61" s="145"/>
      <c r="AC61" s="44">
        <f t="shared" si="3"/>
        <v>0</v>
      </c>
      <c r="AD61" s="149">
        <f t="shared" si="4"/>
        <v>0</v>
      </c>
    </row>
    <row r="62" spans="2:30" ht="13.5" customHeight="1" x14ac:dyDescent="0.3">
      <c r="B62" s="81">
        <v>40</v>
      </c>
      <c r="C62" s="50"/>
      <c r="D62" s="205"/>
      <c r="E62" s="206"/>
      <c r="F62" s="207"/>
      <c r="G62" s="206"/>
      <c r="H62" s="93" t="str">
        <f t="shared" si="1"/>
        <v/>
      </c>
      <c r="I62" s="207"/>
      <c r="J62" s="207"/>
      <c r="K62" s="94">
        <f t="shared" si="5"/>
        <v>0</v>
      </c>
      <c r="L62" s="208"/>
      <c r="M62" s="205"/>
      <c r="N62" s="205"/>
      <c r="O62" s="205"/>
      <c r="P62" s="205"/>
      <c r="Q62" s="205"/>
      <c r="R62" s="93">
        <f t="shared" si="2"/>
        <v>0</v>
      </c>
      <c r="S62" s="6"/>
      <c r="Z62" s="145"/>
      <c r="AA62" s="145"/>
      <c r="AC62" s="44">
        <f t="shared" si="3"/>
        <v>0</v>
      </c>
      <c r="AD62" s="149">
        <f t="shared" si="4"/>
        <v>0</v>
      </c>
    </row>
    <row r="63" spans="2:30" ht="13.5" customHeight="1" x14ac:dyDescent="0.3">
      <c r="B63" s="81">
        <v>41</v>
      </c>
      <c r="C63" s="50"/>
      <c r="D63" s="205"/>
      <c r="E63" s="206"/>
      <c r="F63" s="207"/>
      <c r="G63" s="206"/>
      <c r="H63" s="93" t="str">
        <f t="shared" si="1"/>
        <v/>
      </c>
      <c r="I63" s="207"/>
      <c r="J63" s="207"/>
      <c r="K63" s="94">
        <f t="shared" si="5"/>
        <v>0</v>
      </c>
      <c r="L63" s="208"/>
      <c r="M63" s="205"/>
      <c r="N63" s="205"/>
      <c r="O63" s="205"/>
      <c r="P63" s="205"/>
      <c r="Q63" s="205"/>
      <c r="R63" s="93">
        <f t="shared" si="2"/>
        <v>0</v>
      </c>
      <c r="S63" s="6"/>
      <c r="Z63" s="145"/>
      <c r="AA63" s="145"/>
      <c r="AC63" s="44">
        <f t="shared" si="3"/>
        <v>0</v>
      </c>
      <c r="AD63" s="149">
        <f t="shared" si="4"/>
        <v>0</v>
      </c>
    </row>
    <row r="64" spans="2:30" ht="13.5" customHeight="1" x14ac:dyDescent="0.3">
      <c r="B64" s="81">
        <v>42</v>
      </c>
      <c r="C64" s="50"/>
      <c r="D64" s="205"/>
      <c r="E64" s="206"/>
      <c r="F64" s="207"/>
      <c r="G64" s="206"/>
      <c r="H64" s="93" t="str">
        <f t="shared" si="1"/>
        <v/>
      </c>
      <c r="I64" s="207"/>
      <c r="J64" s="207"/>
      <c r="K64" s="94">
        <f t="shared" si="5"/>
        <v>0</v>
      </c>
      <c r="L64" s="208"/>
      <c r="M64" s="205"/>
      <c r="N64" s="205"/>
      <c r="O64" s="205"/>
      <c r="P64" s="205"/>
      <c r="Q64" s="205"/>
      <c r="R64" s="93">
        <f t="shared" si="2"/>
        <v>0</v>
      </c>
      <c r="S64" s="6"/>
      <c r="Z64" s="145"/>
      <c r="AA64" s="145"/>
      <c r="AC64" s="44">
        <f t="shared" si="3"/>
        <v>0</v>
      </c>
      <c r="AD64" s="149">
        <f t="shared" si="4"/>
        <v>0</v>
      </c>
    </row>
    <row r="65" spans="2:30" ht="13.5" customHeight="1" x14ac:dyDescent="0.3">
      <c r="B65" s="81">
        <v>43</v>
      </c>
      <c r="C65" s="50"/>
      <c r="D65" s="205"/>
      <c r="E65" s="206"/>
      <c r="F65" s="207"/>
      <c r="G65" s="206"/>
      <c r="H65" s="93" t="str">
        <f t="shared" si="1"/>
        <v/>
      </c>
      <c r="I65" s="207"/>
      <c r="J65" s="207"/>
      <c r="K65" s="94">
        <f t="shared" si="5"/>
        <v>0</v>
      </c>
      <c r="L65" s="208"/>
      <c r="M65" s="205"/>
      <c r="N65" s="205"/>
      <c r="O65" s="205"/>
      <c r="P65" s="205"/>
      <c r="Q65" s="205"/>
      <c r="R65" s="93">
        <f t="shared" si="2"/>
        <v>0</v>
      </c>
      <c r="S65" s="6"/>
      <c r="Z65" s="145"/>
      <c r="AA65" s="145"/>
      <c r="AC65" s="44">
        <f t="shared" si="3"/>
        <v>0</v>
      </c>
      <c r="AD65" s="149">
        <f t="shared" si="4"/>
        <v>0</v>
      </c>
    </row>
    <row r="66" spans="2:30" ht="13.5" customHeight="1" x14ac:dyDescent="0.3">
      <c r="B66" s="81">
        <v>44</v>
      </c>
      <c r="C66" s="50"/>
      <c r="D66" s="205"/>
      <c r="E66" s="206"/>
      <c r="F66" s="207"/>
      <c r="G66" s="206"/>
      <c r="H66" s="93" t="str">
        <f t="shared" si="1"/>
        <v/>
      </c>
      <c r="I66" s="207"/>
      <c r="J66" s="207"/>
      <c r="K66" s="94">
        <f t="shared" si="5"/>
        <v>0</v>
      </c>
      <c r="L66" s="208"/>
      <c r="M66" s="205"/>
      <c r="N66" s="205"/>
      <c r="O66" s="205"/>
      <c r="P66" s="205"/>
      <c r="Q66" s="205"/>
      <c r="R66" s="93">
        <f t="shared" si="2"/>
        <v>0</v>
      </c>
      <c r="S66" s="6"/>
      <c r="Z66" s="145"/>
      <c r="AA66" s="145"/>
      <c r="AC66" s="44">
        <f t="shared" si="3"/>
        <v>0</v>
      </c>
      <c r="AD66" s="149">
        <f t="shared" si="4"/>
        <v>0</v>
      </c>
    </row>
    <row r="67" spans="2:30" ht="13.5" customHeight="1" x14ac:dyDescent="0.3">
      <c r="B67" s="81">
        <v>45</v>
      </c>
      <c r="C67" s="50"/>
      <c r="D67" s="205"/>
      <c r="E67" s="206"/>
      <c r="F67" s="207"/>
      <c r="G67" s="206"/>
      <c r="H67" s="93" t="str">
        <f t="shared" si="1"/>
        <v/>
      </c>
      <c r="I67" s="207"/>
      <c r="J67" s="207"/>
      <c r="K67" s="94">
        <f t="shared" si="5"/>
        <v>0</v>
      </c>
      <c r="L67" s="208"/>
      <c r="M67" s="205"/>
      <c r="N67" s="205"/>
      <c r="O67" s="205"/>
      <c r="P67" s="205"/>
      <c r="Q67" s="205"/>
      <c r="R67" s="93">
        <f t="shared" si="2"/>
        <v>0</v>
      </c>
      <c r="S67" s="6"/>
      <c r="Z67" s="145"/>
      <c r="AA67" s="145"/>
      <c r="AC67" s="44">
        <f t="shared" si="3"/>
        <v>0</v>
      </c>
      <c r="AD67" s="149">
        <f t="shared" si="4"/>
        <v>0</v>
      </c>
    </row>
    <row r="68" spans="2:30" ht="13.5" customHeight="1" x14ac:dyDescent="0.3">
      <c r="B68" s="81">
        <v>46</v>
      </c>
      <c r="C68" s="50"/>
      <c r="D68" s="205"/>
      <c r="E68" s="206"/>
      <c r="F68" s="207"/>
      <c r="G68" s="206"/>
      <c r="H68" s="93" t="str">
        <f t="shared" si="1"/>
        <v/>
      </c>
      <c r="I68" s="207"/>
      <c r="J68" s="207"/>
      <c r="K68" s="94">
        <f t="shared" si="5"/>
        <v>0</v>
      </c>
      <c r="L68" s="208"/>
      <c r="M68" s="205"/>
      <c r="N68" s="205"/>
      <c r="O68" s="205"/>
      <c r="P68" s="205"/>
      <c r="Q68" s="205"/>
      <c r="R68" s="93">
        <f t="shared" si="2"/>
        <v>0</v>
      </c>
      <c r="S68" s="6"/>
      <c r="Z68" s="145"/>
      <c r="AA68" s="145"/>
      <c r="AC68" s="44">
        <f t="shared" si="3"/>
        <v>0</v>
      </c>
      <c r="AD68" s="149">
        <f t="shared" si="4"/>
        <v>0</v>
      </c>
    </row>
    <row r="69" spans="2:30" ht="13.5" customHeight="1" x14ac:dyDescent="0.3">
      <c r="B69" s="81">
        <v>47</v>
      </c>
      <c r="C69" s="50"/>
      <c r="D69" s="205"/>
      <c r="E69" s="206"/>
      <c r="F69" s="207"/>
      <c r="G69" s="206"/>
      <c r="H69" s="93" t="str">
        <f t="shared" si="1"/>
        <v/>
      </c>
      <c r="I69" s="207"/>
      <c r="J69" s="207"/>
      <c r="K69" s="94">
        <f t="shared" si="5"/>
        <v>0</v>
      </c>
      <c r="L69" s="208"/>
      <c r="M69" s="205"/>
      <c r="N69" s="205"/>
      <c r="O69" s="205"/>
      <c r="P69" s="205"/>
      <c r="Q69" s="205"/>
      <c r="R69" s="93">
        <f t="shared" si="2"/>
        <v>0</v>
      </c>
      <c r="S69" s="6"/>
      <c r="Z69" s="145"/>
      <c r="AA69" s="145"/>
      <c r="AC69" s="44">
        <f t="shared" si="3"/>
        <v>0</v>
      </c>
      <c r="AD69" s="149">
        <f t="shared" si="4"/>
        <v>0</v>
      </c>
    </row>
    <row r="70" spans="2:30" ht="13.5" customHeight="1" x14ac:dyDescent="0.3">
      <c r="B70" s="81">
        <v>48</v>
      </c>
      <c r="C70" s="50"/>
      <c r="D70" s="205"/>
      <c r="E70" s="206"/>
      <c r="F70" s="207"/>
      <c r="G70" s="206"/>
      <c r="H70" s="93" t="str">
        <f t="shared" si="1"/>
        <v/>
      </c>
      <c r="I70" s="207"/>
      <c r="J70" s="207"/>
      <c r="K70" s="94">
        <f t="shared" si="5"/>
        <v>0</v>
      </c>
      <c r="L70" s="208"/>
      <c r="M70" s="205"/>
      <c r="N70" s="205"/>
      <c r="O70" s="205"/>
      <c r="P70" s="205"/>
      <c r="Q70" s="205"/>
      <c r="R70" s="93">
        <f t="shared" si="2"/>
        <v>0</v>
      </c>
      <c r="S70" s="6"/>
      <c r="Z70" s="145"/>
      <c r="AA70" s="145"/>
      <c r="AC70" s="44">
        <f t="shared" si="3"/>
        <v>0</v>
      </c>
      <c r="AD70" s="149">
        <f t="shared" si="4"/>
        <v>0</v>
      </c>
    </row>
    <row r="71" spans="2:30" ht="13.5" customHeight="1" x14ac:dyDescent="0.3">
      <c r="B71" s="81">
        <v>49</v>
      </c>
      <c r="C71" s="50"/>
      <c r="D71" s="205"/>
      <c r="E71" s="206"/>
      <c r="F71" s="207"/>
      <c r="G71" s="206"/>
      <c r="H71" s="93" t="str">
        <f t="shared" si="1"/>
        <v/>
      </c>
      <c r="I71" s="207"/>
      <c r="J71" s="207"/>
      <c r="K71" s="94">
        <f t="shared" si="5"/>
        <v>0</v>
      </c>
      <c r="L71" s="208"/>
      <c r="M71" s="205"/>
      <c r="N71" s="205"/>
      <c r="O71" s="205"/>
      <c r="P71" s="205"/>
      <c r="Q71" s="205"/>
      <c r="R71" s="93">
        <f t="shared" si="2"/>
        <v>0</v>
      </c>
      <c r="S71" s="6"/>
      <c r="Z71" s="145"/>
      <c r="AA71" s="145"/>
      <c r="AC71" s="44">
        <f t="shared" si="3"/>
        <v>0</v>
      </c>
      <c r="AD71" s="149">
        <f t="shared" si="4"/>
        <v>0</v>
      </c>
    </row>
    <row r="72" spans="2:30" ht="13.5" customHeight="1" x14ac:dyDescent="0.3">
      <c r="B72" s="81">
        <v>50</v>
      </c>
      <c r="C72" s="50"/>
      <c r="D72" s="205"/>
      <c r="E72" s="206"/>
      <c r="F72" s="207"/>
      <c r="G72" s="206"/>
      <c r="H72" s="93" t="str">
        <f t="shared" si="1"/>
        <v/>
      </c>
      <c r="I72" s="207"/>
      <c r="J72" s="207"/>
      <c r="K72" s="94">
        <f t="shared" si="5"/>
        <v>0</v>
      </c>
      <c r="L72" s="208"/>
      <c r="M72" s="205"/>
      <c r="N72" s="205"/>
      <c r="O72" s="205"/>
      <c r="P72" s="205"/>
      <c r="Q72" s="205"/>
      <c r="R72" s="93">
        <f t="shared" si="2"/>
        <v>0</v>
      </c>
      <c r="S72" s="6"/>
      <c r="Z72" s="145"/>
      <c r="AA72" s="145"/>
      <c r="AC72" s="44">
        <f t="shared" si="3"/>
        <v>0</v>
      </c>
      <c r="AD72" s="149">
        <f t="shared" si="4"/>
        <v>0</v>
      </c>
    </row>
    <row r="73" spans="2:30" ht="13.5" customHeight="1" x14ac:dyDescent="0.3">
      <c r="B73" s="81">
        <v>51</v>
      </c>
      <c r="C73" s="50"/>
      <c r="D73" s="205"/>
      <c r="E73" s="206"/>
      <c r="F73" s="207"/>
      <c r="G73" s="206"/>
      <c r="H73" s="93" t="str">
        <f t="shared" si="1"/>
        <v/>
      </c>
      <c r="I73" s="207"/>
      <c r="J73" s="207"/>
      <c r="K73" s="94">
        <f t="shared" si="5"/>
        <v>0</v>
      </c>
      <c r="L73" s="208"/>
      <c r="M73" s="205"/>
      <c r="N73" s="205"/>
      <c r="O73" s="205"/>
      <c r="P73" s="205"/>
      <c r="Q73" s="205"/>
      <c r="R73" s="93">
        <f t="shared" si="2"/>
        <v>0</v>
      </c>
      <c r="S73" s="6"/>
      <c r="Z73" s="145"/>
      <c r="AA73" s="145"/>
      <c r="AC73" s="44">
        <f t="shared" si="3"/>
        <v>0</v>
      </c>
      <c r="AD73" s="149">
        <f t="shared" si="4"/>
        <v>0</v>
      </c>
    </row>
    <row r="74" spans="2:30" ht="13.5" customHeight="1" x14ac:dyDescent="0.3">
      <c r="B74" s="81">
        <v>52</v>
      </c>
      <c r="C74" s="50"/>
      <c r="D74" s="205"/>
      <c r="E74" s="206"/>
      <c r="F74" s="207"/>
      <c r="G74" s="206"/>
      <c r="H74" s="93" t="str">
        <f t="shared" si="1"/>
        <v/>
      </c>
      <c r="I74" s="207"/>
      <c r="J74" s="207"/>
      <c r="K74" s="94">
        <f t="shared" si="5"/>
        <v>0</v>
      </c>
      <c r="L74" s="208"/>
      <c r="M74" s="205"/>
      <c r="N74" s="205"/>
      <c r="O74" s="205"/>
      <c r="P74" s="205"/>
      <c r="Q74" s="205"/>
      <c r="R74" s="93">
        <f t="shared" si="2"/>
        <v>0</v>
      </c>
      <c r="S74" s="6"/>
      <c r="Z74" s="145"/>
      <c r="AA74" s="145"/>
      <c r="AC74" s="44">
        <f t="shared" si="3"/>
        <v>0</v>
      </c>
      <c r="AD74" s="149">
        <f t="shared" si="4"/>
        <v>0</v>
      </c>
    </row>
    <row r="75" spans="2:30" ht="13.5" customHeight="1" x14ac:dyDescent="0.3">
      <c r="B75" s="81">
        <v>53</v>
      </c>
      <c r="C75" s="50"/>
      <c r="D75" s="205"/>
      <c r="E75" s="206"/>
      <c r="F75" s="207"/>
      <c r="G75" s="206"/>
      <c r="H75" s="93" t="str">
        <f t="shared" si="1"/>
        <v/>
      </c>
      <c r="I75" s="207"/>
      <c r="J75" s="207"/>
      <c r="K75" s="94">
        <f t="shared" si="5"/>
        <v>0</v>
      </c>
      <c r="L75" s="208"/>
      <c r="M75" s="205"/>
      <c r="N75" s="205"/>
      <c r="O75" s="205"/>
      <c r="P75" s="205"/>
      <c r="Q75" s="205"/>
      <c r="R75" s="93">
        <f t="shared" si="2"/>
        <v>0</v>
      </c>
      <c r="S75" s="6"/>
      <c r="Z75" s="145"/>
      <c r="AA75" s="145"/>
      <c r="AC75" s="44">
        <f t="shared" si="3"/>
        <v>0</v>
      </c>
      <c r="AD75" s="149">
        <f t="shared" si="4"/>
        <v>0</v>
      </c>
    </row>
    <row r="76" spans="2:30" ht="13.5" customHeight="1" x14ac:dyDescent="0.3">
      <c r="B76" s="81">
        <v>54</v>
      </c>
      <c r="C76" s="50"/>
      <c r="D76" s="205"/>
      <c r="E76" s="206"/>
      <c r="F76" s="207"/>
      <c r="G76" s="206"/>
      <c r="H76" s="93" t="str">
        <f t="shared" si="1"/>
        <v/>
      </c>
      <c r="I76" s="207"/>
      <c r="J76" s="207"/>
      <c r="K76" s="94">
        <f t="shared" si="5"/>
        <v>0</v>
      </c>
      <c r="L76" s="208"/>
      <c r="M76" s="205"/>
      <c r="N76" s="205"/>
      <c r="O76" s="205"/>
      <c r="P76" s="205"/>
      <c r="Q76" s="205"/>
      <c r="R76" s="93">
        <f t="shared" si="2"/>
        <v>0</v>
      </c>
      <c r="S76" s="6"/>
      <c r="Z76" s="145"/>
      <c r="AA76" s="145"/>
      <c r="AC76" s="44">
        <f t="shared" si="3"/>
        <v>0</v>
      </c>
      <c r="AD76" s="149">
        <f t="shared" si="4"/>
        <v>0</v>
      </c>
    </row>
    <row r="77" spans="2:30" ht="13.5" customHeight="1" x14ac:dyDescent="0.3">
      <c r="B77" s="81">
        <v>55</v>
      </c>
      <c r="C77" s="50"/>
      <c r="D77" s="205"/>
      <c r="E77" s="206"/>
      <c r="F77" s="207"/>
      <c r="G77" s="206"/>
      <c r="H77" s="93" t="str">
        <f t="shared" si="1"/>
        <v/>
      </c>
      <c r="I77" s="207"/>
      <c r="J77" s="207"/>
      <c r="K77" s="94">
        <f t="shared" si="5"/>
        <v>0</v>
      </c>
      <c r="L77" s="208"/>
      <c r="M77" s="205"/>
      <c r="N77" s="205"/>
      <c r="O77" s="205"/>
      <c r="P77" s="205"/>
      <c r="Q77" s="205"/>
      <c r="R77" s="93">
        <f t="shared" si="2"/>
        <v>0</v>
      </c>
      <c r="S77" s="6"/>
      <c r="Z77" s="145"/>
      <c r="AA77" s="145"/>
      <c r="AC77" s="44">
        <f t="shared" si="3"/>
        <v>0</v>
      </c>
      <c r="AD77" s="149">
        <f t="shared" si="4"/>
        <v>0</v>
      </c>
    </row>
    <row r="78" spans="2:30" ht="13.5" customHeight="1" x14ac:dyDescent="0.3">
      <c r="B78" s="81">
        <v>56</v>
      </c>
      <c r="C78" s="50"/>
      <c r="D78" s="205"/>
      <c r="E78" s="206"/>
      <c r="F78" s="207"/>
      <c r="G78" s="206"/>
      <c r="H78" s="93" t="str">
        <f t="shared" si="1"/>
        <v/>
      </c>
      <c r="I78" s="207"/>
      <c r="J78" s="207"/>
      <c r="K78" s="94">
        <f t="shared" si="5"/>
        <v>0</v>
      </c>
      <c r="L78" s="208"/>
      <c r="M78" s="205"/>
      <c r="N78" s="205"/>
      <c r="O78" s="205"/>
      <c r="P78" s="205"/>
      <c r="Q78" s="205"/>
      <c r="R78" s="93">
        <f t="shared" si="2"/>
        <v>0</v>
      </c>
      <c r="S78" s="6"/>
      <c r="Z78" s="145"/>
      <c r="AA78" s="145"/>
      <c r="AC78" s="44">
        <f t="shared" si="3"/>
        <v>0</v>
      </c>
      <c r="AD78" s="149">
        <f t="shared" si="4"/>
        <v>0</v>
      </c>
    </row>
    <row r="79" spans="2:30" ht="13.5" customHeight="1" x14ac:dyDescent="0.3">
      <c r="B79" s="81">
        <v>57</v>
      </c>
      <c r="C79" s="50"/>
      <c r="D79" s="205"/>
      <c r="E79" s="206"/>
      <c r="F79" s="207"/>
      <c r="G79" s="206"/>
      <c r="H79" s="93" t="str">
        <f t="shared" si="1"/>
        <v/>
      </c>
      <c r="I79" s="207"/>
      <c r="J79" s="207"/>
      <c r="K79" s="94">
        <f t="shared" si="5"/>
        <v>0</v>
      </c>
      <c r="L79" s="208"/>
      <c r="M79" s="205"/>
      <c r="N79" s="205"/>
      <c r="O79" s="205"/>
      <c r="P79" s="205"/>
      <c r="Q79" s="205"/>
      <c r="R79" s="93">
        <f t="shared" si="2"/>
        <v>0</v>
      </c>
      <c r="S79" s="6"/>
      <c r="Z79" s="145"/>
      <c r="AA79" s="145"/>
      <c r="AC79" s="44">
        <f t="shared" si="3"/>
        <v>0</v>
      </c>
      <c r="AD79" s="149">
        <f t="shared" si="4"/>
        <v>0</v>
      </c>
    </row>
    <row r="80" spans="2:30" ht="13.5" customHeight="1" x14ac:dyDescent="0.3">
      <c r="B80" s="81">
        <v>58</v>
      </c>
      <c r="C80" s="50"/>
      <c r="D80" s="205"/>
      <c r="E80" s="206"/>
      <c r="F80" s="207"/>
      <c r="G80" s="206"/>
      <c r="H80" s="93" t="str">
        <f t="shared" si="1"/>
        <v/>
      </c>
      <c r="I80" s="207"/>
      <c r="J80" s="207"/>
      <c r="K80" s="94">
        <f t="shared" si="5"/>
        <v>0</v>
      </c>
      <c r="L80" s="208"/>
      <c r="M80" s="205"/>
      <c r="N80" s="205"/>
      <c r="O80" s="205"/>
      <c r="P80" s="205"/>
      <c r="Q80" s="205"/>
      <c r="R80" s="93">
        <f t="shared" si="2"/>
        <v>0</v>
      </c>
      <c r="S80" s="6"/>
      <c r="Z80" s="145"/>
      <c r="AA80" s="145"/>
      <c r="AC80" s="44">
        <f t="shared" si="3"/>
        <v>0</v>
      </c>
      <c r="AD80" s="149">
        <f t="shared" si="4"/>
        <v>0</v>
      </c>
    </row>
    <row r="81" spans="2:30" ht="13.5" customHeight="1" x14ac:dyDescent="0.3">
      <c r="B81" s="81">
        <v>59</v>
      </c>
      <c r="C81" s="50"/>
      <c r="D81" s="205"/>
      <c r="E81" s="206"/>
      <c r="F81" s="207"/>
      <c r="G81" s="206"/>
      <c r="H81" s="93" t="str">
        <f t="shared" si="1"/>
        <v/>
      </c>
      <c r="I81" s="207"/>
      <c r="J81" s="207"/>
      <c r="K81" s="94">
        <f t="shared" si="5"/>
        <v>0</v>
      </c>
      <c r="L81" s="208"/>
      <c r="M81" s="205"/>
      <c r="N81" s="205"/>
      <c r="O81" s="205"/>
      <c r="P81" s="205"/>
      <c r="Q81" s="205"/>
      <c r="R81" s="93">
        <f t="shared" si="2"/>
        <v>0</v>
      </c>
      <c r="S81" s="6"/>
      <c r="Z81" s="145"/>
      <c r="AA81" s="145"/>
      <c r="AC81" s="44">
        <f t="shared" si="3"/>
        <v>0</v>
      </c>
      <c r="AD81" s="149">
        <f t="shared" si="4"/>
        <v>0</v>
      </c>
    </row>
    <row r="82" spans="2:30" ht="13.5" customHeight="1" x14ac:dyDescent="0.3">
      <c r="B82" s="81">
        <v>60</v>
      </c>
      <c r="C82" s="50"/>
      <c r="D82" s="205"/>
      <c r="E82" s="206"/>
      <c r="F82" s="207"/>
      <c r="G82" s="206"/>
      <c r="H82" s="93" t="str">
        <f t="shared" si="1"/>
        <v/>
      </c>
      <c r="I82" s="207"/>
      <c r="J82" s="207"/>
      <c r="K82" s="94">
        <f t="shared" si="5"/>
        <v>0</v>
      </c>
      <c r="L82" s="208"/>
      <c r="M82" s="205"/>
      <c r="N82" s="205"/>
      <c r="O82" s="205"/>
      <c r="P82" s="205"/>
      <c r="Q82" s="205"/>
      <c r="R82" s="93">
        <f t="shared" si="2"/>
        <v>0</v>
      </c>
      <c r="S82" s="6"/>
      <c r="Z82" s="145"/>
      <c r="AA82" s="145"/>
      <c r="AC82" s="44">
        <f t="shared" si="3"/>
        <v>0</v>
      </c>
      <c r="AD82" s="149">
        <f t="shared" si="4"/>
        <v>0</v>
      </c>
    </row>
    <row r="83" spans="2:30" ht="13.5" customHeight="1" x14ac:dyDescent="0.3">
      <c r="B83" s="81">
        <v>61</v>
      </c>
      <c r="C83" s="50"/>
      <c r="D83" s="205"/>
      <c r="E83" s="206"/>
      <c r="F83" s="207"/>
      <c r="G83" s="206"/>
      <c r="H83" s="93" t="str">
        <f t="shared" si="1"/>
        <v/>
      </c>
      <c r="I83" s="207"/>
      <c r="J83" s="207"/>
      <c r="K83" s="94">
        <f t="shared" si="5"/>
        <v>0</v>
      </c>
      <c r="L83" s="208"/>
      <c r="M83" s="205"/>
      <c r="N83" s="205"/>
      <c r="O83" s="205"/>
      <c r="P83" s="205"/>
      <c r="Q83" s="205"/>
      <c r="R83" s="93">
        <f t="shared" si="2"/>
        <v>0</v>
      </c>
      <c r="S83" s="6"/>
      <c r="Z83" s="145"/>
      <c r="AA83" s="145"/>
      <c r="AC83" s="44">
        <f t="shared" si="3"/>
        <v>0</v>
      </c>
      <c r="AD83" s="149">
        <f t="shared" si="4"/>
        <v>0</v>
      </c>
    </row>
    <row r="84" spans="2:30" ht="13.5" customHeight="1" x14ac:dyDescent="0.3">
      <c r="B84" s="81">
        <v>62</v>
      </c>
      <c r="C84" s="50"/>
      <c r="D84" s="205"/>
      <c r="E84" s="206"/>
      <c r="F84" s="207"/>
      <c r="G84" s="206"/>
      <c r="H84" s="93" t="str">
        <f t="shared" si="1"/>
        <v/>
      </c>
      <c r="I84" s="207"/>
      <c r="J84" s="207"/>
      <c r="K84" s="94">
        <f t="shared" si="5"/>
        <v>0</v>
      </c>
      <c r="L84" s="208"/>
      <c r="M84" s="205"/>
      <c r="N84" s="205"/>
      <c r="O84" s="205"/>
      <c r="P84" s="205"/>
      <c r="Q84" s="205"/>
      <c r="R84" s="93">
        <f t="shared" si="2"/>
        <v>0</v>
      </c>
      <c r="S84" s="6"/>
      <c r="Z84" s="145"/>
      <c r="AA84" s="145"/>
      <c r="AC84" s="44">
        <f t="shared" si="3"/>
        <v>0</v>
      </c>
      <c r="AD84" s="149">
        <f t="shared" si="4"/>
        <v>0</v>
      </c>
    </row>
    <row r="85" spans="2:30" ht="13.5" customHeight="1" x14ac:dyDescent="0.3">
      <c r="B85" s="81">
        <v>63</v>
      </c>
      <c r="C85" s="50"/>
      <c r="D85" s="205"/>
      <c r="E85" s="206"/>
      <c r="F85" s="207"/>
      <c r="G85" s="206"/>
      <c r="H85" s="93" t="str">
        <f t="shared" si="1"/>
        <v/>
      </c>
      <c r="I85" s="207"/>
      <c r="J85" s="207"/>
      <c r="K85" s="94">
        <f t="shared" si="5"/>
        <v>0</v>
      </c>
      <c r="L85" s="208"/>
      <c r="M85" s="205"/>
      <c r="N85" s="205"/>
      <c r="O85" s="205"/>
      <c r="P85" s="205"/>
      <c r="Q85" s="205"/>
      <c r="R85" s="93">
        <f t="shared" si="2"/>
        <v>0</v>
      </c>
      <c r="S85" s="6"/>
      <c r="Z85" s="145"/>
      <c r="AA85" s="145"/>
      <c r="AC85" s="44">
        <f t="shared" si="3"/>
        <v>0</v>
      </c>
      <c r="AD85" s="149">
        <f t="shared" si="4"/>
        <v>0</v>
      </c>
    </row>
    <row r="86" spans="2:30" ht="13.5" customHeight="1" x14ac:dyDescent="0.3">
      <c r="B86" s="81">
        <v>64</v>
      </c>
      <c r="C86" s="50"/>
      <c r="D86" s="205"/>
      <c r="E86" s="206"/>
      <c r="F86" s="207"/>
      <c r="G86" s="206"/>
      <c r="H86" s="93" t="str">
        <f t="shared" si="1"/>
        <v/>
      </c>
      <c r="I86" s="207"/>
      <c r="J86" s="207"/>
      <c r="K86" s="94">
        <f t="shared" si="5"/>
        <v>0</v>
      </c>
      <c r="L86" s="208"/>
      <c r="M86" s="205"/>
      <c r="N86" s="205"/>
      <c r="O86" s="205"/>
      <c r="P86" s="205"/>
      <c r="Q86" s="205"/>
      <c r="R86" s="93">
        <f t="shared" si="2"/>
        <v>0</v>
      </c>
      <c r="S86" s="6"/>
      <c r="Z86" s="145"/>
      <c r="AA86" s="145"/>
      <c r="AC86" s="44">
        <f t="shared" si="3"/>
        <v>0</v>
      </c>
      <c r="AD86" s="149">
        <f t="shared" si="4"/>
        <v>0</v>
      </c>
    </row>
    <row r="87" spans="2:30" ht="13.5" customHeight="1" x14ac:dyDescent="0.3">
      <c r="B87" s="81">
        <v>65</v>
      </c>
      <c r="C87" s="50"/>
      <c r="D87" s="205"/>
      <c r="E87" s="206"/>
      <c r="F87" s="207"/>
      <c r="G87" s="206"/>
      <c r="H87" s="93" t="str">
        <f t="shared" ref="H87:H122" si="6">IF($G87&gt;0,INDEX($G$8:$G$12,$G87)*$F87,"")</f>
        <v/>
      </c>
      <c r="I87" s="207"/>
      <c r="J87" s="207"/>
      <c r="K87" s="94">
        <f t="shared" si="5"/>
        <v>0</v>
      </c>
      <c r="L87" s="208"/>
      <c r="M87" s="205"/>
      <c r="N87" s="205"/>
      <c r="O87" s="205"/>
      <c r="P87" s="205"/>
      <c r="Q87" s="205"/>
      <c r="R87" s="93">
        <f t="shared" si="2"/>
        <v>0</v>
      </c>
      <c r="S87" s="6"/>
      <c r="Z87" s="145"/>
      <c r="AA87" s="145"/>
      <c r="AC87" s="44">
        <f t="shared" si="3"/>
        <v>0</v>
      </c>
      <c r="AD87" s="149">
        <f t="shared" si="4"/>
        <v>0</v>
      </c>
    </row>
    <row r="88" spans="2:30" ht="13.5" customHeight="1" x14ac:dyDescent="0.3">
      <c r="B88" s="81">
        <v>66</v>
      </c>
      <c r="C88" s="50"/>
      <c r="D88" s="205"/>
      <c r="E88" s="206"/>
      <c r="F88" s="207"/>
      <c r="G88" s="206"/>
      <c r="H88" s="93" t="str">
        <f t="shared" si="6"/>
        <v/>
      </c>
      <c r="I88" s="207"/>
      <c r="J88" s="207"/>
      <c r="K88" s="94">
        <f t="shared" si="5"/>
        <v>0</v>
      </c>
      <c r="L88" s="208"/>
      <c r="M88" s="205"/>
      <c r="N88" s="205"/>
      <c r="O88" s="205"/>
      <c r="P88" s="205"/>
      <c r="Q88" s="205"/>
      <c r="R88" s="93">
        <f t="shared" ref="R88:R122" si="7">$J$5*$AC88+$M88-SUM($N88:$Q88)</f>
        <v>0</v>
      </c>
      <c r="S88" s="6"/>
      <c r="Z88" s="145"/>
      <c r="AA88" s="145"/>
      <c r="AC88" s="44">
        <f t="shared" ref="AC88:AC122" si="8">IF(AND($F88&gt;0,$L88=""),1,$L88)</f>
        <v>0</v>
      </c>
      <c r="AD88" s="149">
        <f t="shared" ref="AD88:AD122" si="9">$J$5*$AC88+$M88-SUM($N88:$O88)</f>
        <v>0</v>
      </c>
    </row>
    <row r="89" spans="2:30" ht="13.5" customHeight="1" x14ac:dyDescent="0.3">
      <c r="B89" s="81">
        <v>67</v>
      </c>
      <c r="C89" s="50"/>
      <c r="D89" s="205"/>
      <c r="E89" s="206"/>
      <c r="F89" s="207"/>
      <c r="G89" s="206"/>
      <c r="H89" s="93" t="str">
        <f t="shared" si="6"/>
        <v/>
      </c>
      <c r="I89" s="207"/>
      <c r="J89" s="207"/>
      <c r="K89" s="94">
        <f t="shared" ref="K89:K122" si="10">$F89+SUM($H89:$J89)</f>
        <v>0</v>
      </c>
      <c r="L89" s="208"/>
      <c r="M89" s="205"/>
      <c r="N89" s="205"/>
      <c r="O89" s="205"/>
      <c r="P89" s="205"/>
      <c r="Q89" s="205"/>
      <c r="R89" s="93">
        <f t="shared" si="7"/>
        <v>0</v>
      </c>
      <c r="S89" s="6"/>
      <c r="Z89" s="145"/>
      <c r="AA89" s="145"/>
      <c r="AC89" s="44">
        <f t="shared" si="8"/>
        <v>0</v>
      </c>
      <c r="AD89" s="149">
        <f t="shared" si="9"/>
        <v>0</v>
      </c>
    </row>
    <row r="90" spans="2:30" ht="13.5" customHeight="1" x14ac:dyDescent="0.3">
      <c r="B90" s="81">
        <v>68</v>
      </c>
      <c r="C90" s="50"/>
      <c r="D90" s="205"/>
      <c r="E90" s="206"/>
      <c r="F90" s="207"/>
      <c r="G90" s="206"/>
      <c r="H90" s="93" t="str">
        <f t="shared" si="6"/>
        <v/>
      </c>
      <c r="I90" s="207"/>
      <c r="J90" s="207"/>
      <c r="K90" s="94">
        <f t="shared" si="10"/>
        <v>0</v>
      </c>
      <c r="L90" s="208"/>
      <c r="M90" s="205"/>
      <c r="N90" s="205"/>
      <c r="O90" s="205"/>
      <c r="P90" s="205"/>
      <c r="Q90" s="205"/>
      <c r="R90" s="93">
        <f t="shared" si="7"/>
        <v>0</v>
      </c>
      <c r="S90" s="6"/>
      <c r="Z90" s="145"/>
      <c r="AA90" s="145"/>
      <c r="AC90" s="44">
        <f t="shared" si="8"/>
        <v>0</v>
      </c>
      <c r="AD90" s="149">
        <f t="shared" si="9"/>
        <v>0</v>
      </c>
    </row>
    <row r="91" spans="2:30" ht="13.5" customHeight="1" x14ac:dyDescent="0.3">
      <c r="B91" s="81">
        <v>69</v>
      </c>
      <c r="C91" s="50"/>
      <c r="D91" s="205"/>
      <c r="E91" s="206"/>
      <c r="F91" s="207"/>
      <c r="G91" s="206"/>
      <c r="H91" s="93" t="str">
        <f t="shared" si="6"/>
        <v/>
      </c>
      <c r="I91" s="207"/>
      <c r="J91" s="207"/>
      <c r="K91" s="94">
        <f t="shared" si="10"/>
        <v>0</v>
      </c>
      <c r="L91" s="208"/>
      <c r="M91" s="205"/>
      <c r="N91" s="205"/>
      <c r="O91" s="205"/>
      <c r="P91" s="205"/>
      <c r="Q91" s="205"/>
      <c r="R91" s="93">
        <f t="shared" si="7"/>
        <v>0</v>
      </c>
      <c r="S91" s="6"/>
      <c r="Z91" s="145"/>
      <c r="AA91" s="145"/>
      <c r="AC91" s="44">
        <f t="shared" si="8"/>
        <v>0</v>
      </c>
      <c r="AD91" s="149">
        <f t="shared" si="9"/>
        <v>0</v>
      </c>
    </row>
    <row r="92" spans="2:30" ht="13.5" customHeight="1" x14ac:dyDescent="0.3">
      <c r="B92" s="81">
        <v>70</v>
      </c>
      <c r="C92" s="50"/>
      <c r="D92" s="205"/>
      <c r="E92" s="206"/>
      <c r="F92" s="207"/>
      <c r="G92" s="206"/>
      <c r="H92" s="93" t="str">
        <f t="shared" si="6"/>
        <v/>
      </c>
      <c r="I92" s="207"/>
      <c r="J92" s="207"/>
      <c r="K92" s="94">
        <f t="shared" si="10"/>
        <v>0</v>
      </c>
      <c r="L92" s="208"/>
      <c r="M92" s="205"/>
      <c r="N92" s="205"/>
      <c r="O92" s="205"/>
      <c r="P92" s="205"/>
      <c r="Q92" s="205"/>
      <c r="R92" s="93">
        <f t="shared" si="7"/>
        <v>0</v>
      </c>
      <c r="S92" s="6"/>
      <c r="Z92" s="145"/>
      <c r="AA92" s="145"/>
      <c r="AC92" s="44">
        <f t="shared" si="8"/>
        <v>0</v>
      </c>
      <c r="AD92" s="149">
        <f t="shared" si="9"/>
        <v>0</v>
      </c>
    </row>
    <row r="93" spans="2:30" ht="13.5" customHeight="1" x14ac:dyDescent="0.3">
      <c r="B93" s="81">
        <v>71</v>
      </c>
      <c r="C93" s="50"/>
      <c r="D93" s="205"/>
      <c r="E93" s="206"/>
      <c r="F93" s="207"/>
      <c r="G93" s="206"/>
      <c r="H93" s="93" t="str">
        <f t="shared" si="6"/>
        <v/>
      </c>
      <c r="I93" s="207"/>
      <c r="J93" s="207"/>
      <c r="K93" s="94">
        <f t="shared" si="10"/>
        <v>0</v>
      </c>
      <c r="L93" s="208"/>
      <c r="M93" s="205"/>
      <c r="N93" s="205"/>
      <c r="O93" s="205"/>
      <c r="P93" s="205"/>
      <c r="Q93" s="205"/>
      <c r="R93" s="93">
        <f t="shared" si="7"/>
        <v>0</v>
      </c>
      <c r="S93" s="6"/>
      <c r="Z93" s="145"/>
      <c r="AA93" s="145"/>
      <c r="AC93" s="44">
        <f t="shared" si="8"/>
        <v>0</v>
      </c>
      <c r="AD93" s="149">
        <f t="shared" si="9"/>
        <v>0</v>
      </c>
    </row>
    <row r="94" spans="2:30" ht="13.5" customHeight="1" x14ac:dyDescent="0.3">
      <c r="B94" s="81">
        <v>72</v>
      </c>
      <c r="C94" s="50"/>
      <c r="D94" s="205"/>
      <c r="E94" s="206"/>
      <c r="F94" s="207"/>
      <c r="G94" s="206"/>
      <c r="H94" s="93" t="str">
        <f t="shared" si="6"/>
        <v/>
      </c>
      <c r="I94" s="207"/>
      <c r="J94" s="207"/>
      <c r="K94" s="94">
        <f t="shared" si="10"/>
        <v>0</v>
      </c>
      <c r="L94" s="208"/>
      <c r="M94" s="205"/>
      <c r="N94" s="205"/>
      <c r="O94" s="205"/>
      <c r="P94" s="205"/>
      <c r="Q94" s="205"/>
      <c r="R94" s="93">
        <f t="shared" si="7"/>
        <v>0</v>
      </c>
      <c r="S94" s="6"/>
      <c r="Z94" s="145"/>
      <c r="AA94" s="145"/>
      <c r="AC94" s="44">
        <f t="shared" si="8"/>
        <v>0</v>
      </c>
      <c r="AD94" s="149">
        <f t="shared" si="9"/>
        <v>0</v>
      </c>
    </row>
    <row r="95" spans="2:30" ht="13.5" customHeight="1" x14ac:dyDescent="0.3">
      <c r="B95" s="81">
        <v>73</v>
      </c>
      <c r="C95" s="50"/>
      <c r="D95" s="205"/>
      <c r="E95" s="206"/>
      <c r="F95" s="207"/>
      <c r="G95" s="206"/>
      <c r="H95" s="93" t="str">
        <f t="shared" si="6"/>
        <v/>
      </c>
      <c r="I95" s="207"/>
      <c r="J95" s="207"/>
      <c r="K95" s="94">
        <f t="shared" si="10"/>
        <v>0</v>
      </c>
      <c r="L95" s="208"/>
      <c r="M95" s="205"/>
      <c r="N95" s="205"/>
      <c r="O95" s="205"/>
      <c r="P95" s="205"/>
      <c r="Q95" s="205"/>
      <c r="R95" s="93">
        <f t="shared" si="7"/>
        <v>0</v>
      </c>
      <c r="S95" s="6"/>
      <c r="Z95" s="145"/>
      <c r="AA95" s="145"/>
      <c r="AC95" s="44">
        <f t="shared" si="8"/>
        <v>0</v>
      </c>
      <c r="AD95" s="149">
        <f t="shared" si="9"/>
        <v>0</v>
      </c>
    </row>
    <row r="96" spans="2:30" ht="13.5" customHeight="1" x14ac:dyDescent="0.3">
      <c r="B96" s="81">
        <v>74</v>
      </c>
      <c r="C96" s="50"/>
      <c r="D96" s="205"/>
      <c r="E96" s="206"/>
      <c r="F96" s="207"/>
      <c r="G96" s="206"/>
      <c r="H96" s="93" t="str">
        <f t="shared" si="6"/>
        <v/>
      </c>
      <c r="I96" s="207"/>
      <c r="J96" s="207"/>
      <c r="K96" s="94">
        <f t="shared" si="10"/>
        <v>0</v>
      </c>
      <c r="L96" s="208"/>
      <c r="M96" s="205"/>
      <c r="N96" s="205"/>
      <c r="O96" s="205"/>
      <c r="P96" s="205"/>
      <c r="Q96" s="205"/>
      <c r="R96" s="93">
        <f t="shared" si="7"/>
        <v>0</v>
      </c>
      <c r="S96" s="6"/>
      <c r="Z96" s="145"/>
      <c r="AA96" s="145"/>
      <c r="AC96" s="44">
        <f t="shared" si="8"/>
        <v>0</v>
      </c>
      <c r="AD96" s="149">
        <f t="shared" si="9"/>
        <v>0</v>
      </c>
    </row>
    <row r="97" spans="2:30" ht="13.5" customHeight="1" x14ac:dyDescent="0.3">
      <c r="B97" s="81">
        <v>75</v>
      </c>
      <c r="C97" s="50"/>
      <c r="D97" s="205"/>
      <c r="E97" s="206"/>
      <c r="F97" s="207"/>
      <c r="G97" s="206"/>
      <c r="H97" s="93" t="str">
        <f t="shared" si="6"/>
        <v/>
      </c>
      <c r="I97" s="207"/>
      <c r="J97" s="207"/>
      <c r="K97" s="94">
        <f t="shared" si="10"/>
        <v>0</v>
      </c>
      <c r="L97" s="208"/>
      <c r="M97" s="205"/>
      <c r="N97" s="205"/>
      <c r="O97" s="205"/>
      <c r="P97" s="205"/>
      <c r="Q97" s="205"/>
      <c r="R97" s="93">
        <f t="shared" si="7"/>
        <v>0</v>
      </c>
      <c r="S97" s="6"/>
      <c r="Z97" s="145"/>
      <c r="AA97" s="145"/>
      <c r="AC97" s="44">
        <f t="shared" si="8"/>
        <v>0</v>
      </c>
      <c r="AD97" s="149">
        <f t="shared" si="9"/>
        <v>0</v>
      </c>
    </row>
    <row r="98" spans="2:30" ht="13.5" customHeight="1" x14ac:dyDescent="0.3">
      <c r="B98" s="81">
        <v>76</v>
      </c>
      <c r="C98" s="50"/>
      <c r="D98" s="205"/>
      <c r="E98" s="206"/>
      <c r="F98" s="207"/>
      <c r="G98" s="206"/>
      <c r="H98" s="93" t="str">
        <f t="shared" si="6"/>
        <v/>
      </c>
      <c r="I98" s="207"/>
      <c r="J98" s="207"/>
      <c r="K98" s="94">
        <f t="shared" si="10"/>
        <v>0</v>
      </c>
      <c r="L98" s="208"/>
      <c r="M98" s="205"/>
      <c r="N98" s="205"/>
      <c r="O98" s="205"/>
      <c r="P98" s="205"/>
      <c r="Q98" s="205"/>
      <c r="R98" s="93">
        <f t="shared" si="7"/>
        <v>0</v>
      </c>
      <c r="S98" s="6"/>
      <c r="Z98" s="145"/>
      <c r="AA98" s="145"/>
      <c r="AC98" s="44">
        <f t="shared" si="8"/>
        <v>0</v>
      </c>
      <c r="AD98" s="149">
        <f t="shared" si="9"/>
        <v>0</v>
      </c>
    </row>
    <row r="99" spans="2:30" ht="13.5" customHeight="1" x14ac:dyDescent="0.3">
      <c r="B99" s="81">
        <v>77</v>
      </c>
      <c r="C99" s="50"/>
      <c r="D99" s="205"/>
      <c r="E99" s="206"/>
      <c r="F99" s="207"/>
      <c r="G99" s="206"/>
      <c r="H99" s="93" t="str">
        <f t="shared" si="6"/>
        <v/>
      </c>
      <c r="I99" s="207"/>
      <c r="J99" s="207"/>
      <c r="K99" s="94">
        <f t="shared" si="10"/>
        <v>0</v>
      </c>
      <c r="L99" s="208"/>
      <c r="M99" s="205"/>
      <c r="N99" s="205"/>
      <c r="O99" s="205"/>
      <c r="P99" s="205"/>
      <c r="Q99" s="205"/>
      <c r="R99" s="93">
        <f t="shared" si="7"/>
        <v>0</v>
      </c>
      <c r="S99" s="6"/>
      <c r="Z99" s="145"/>
      <c r="AA99" s="145"/>
      <c r="AC99" s="44">
        <f t="shared" si="8"/>
        <v>0</v>
      </c>
      <c r="AD99" s="149">
        <f t="shared" si="9"/>
        <v>0</v>
      </c>
    </row>
    <row r="100" spans="2:30" ht="13.5" customHeight="1" x14ac:dyDescent="0.3">
      <c r="B100" s="81">
        <v>78</v>
      </c>
      <c r="C100" s="50"/>
      <c r="D100" s="205"/>
      <c r="E100" s="206"/>
      <c r="F100" s="207"/>
      <c r="G100" s="206"/>
      <c r="H100" s="93" t="str">
        <f t="shared" si="6"/>
        <v/>
      </c>
      <c r="I100" s="207"/>
      <c r="J100" s="207"/>
      <c r="K100" s="94">
        <f t="shared" si="10"/>
        <v>0</v>
      </c>
      <c r="L100" s="208"/>
      <c r="M100" s="205"/>
      <c r="N100" s="205"/>
      <c r="O100" s="205"/>
      <c r="P100" s="205"/>
      <c r="Q100" s="205"/>
      <c r="R100" s="93">
        <f t="shared" si="7"/>
        <v>0</v>
      </c>
      <c r="S100" s="6"/>
      <c r="Z100" s="145"/>
      <c r="AA100" s="145"/>
      <c r="AC100" s="44">
        <f t="shared" si="8"/>
        <v>0</v>
      </c>
      <c r="AD100" s="149">
        <f t="shared" si="9"/>
        <v>0</v>
      </c>
    </row>
    <row r="101" spans="2:30" ht="13.5" customHeight="1" x14ac:dyDescent="0.3">
      <c r="B101" s="81">
        <v>79</v>
      </c>
      <c r="C101" s="50"/>
      <c r="D101" s="205"/>
      <c r="E101" s="206"/>
      <c r="F101" s="207"/>
      <c r="G101" s="206"/>
      <c r="H101" s="93" t="str">
        <f t="shared" si="6"/>
        <v/>
      </c>
      <c r="I101" s="207"/>
      <c r="J101" s="207"/>
      <c r="K101" s="94">
        <f t="shared" si="10"/>
        <v>0</v>
      </c>
      <c r="L101" s="208"/>
      <c r="M101" s="205"/>
      <c r="N101" s="205"/>
      <c r="O101" s="205"/>
      <c r="P101" s="205"/>
      <c r="Q101" s="205"/>
      <c r="R101" s="93">
        <f t="shared" si="7"/>
        <v>0</v>
      </c>
      <c r="S101" s="6"/>
      <c r="Z101" s="145"/>
      <c r="AA101" s="145"/>
      <c r="AC101" s="44">
        <f t="shared" si="8"/>
        <v>0</v>
      </c>
      <c r="AD101" s="149">
        <f t="shared" si="9"/>
        <v>0</v>
      </c>
    </row>
    <row r="102" spans="2:30" ht="13.5" customHeight="1" x14ac:dyDescent="0.3">
      <c r="B102" s="81">
        <v>80</v>
      </c>
      <c r="C102" s="50"/>
      <c r="D102" s="205"/>
      <c r="E102" s="206"/>
      <c r="F102" s="207"/>
      <c r="G102" s="206"/>
      <c r="H102" s="93" t="str">
        <f t="shared" si="6"/>
        <v/>
      </c>
      <c r="I102" s="207"/>
      <c r="J102" s="207"/>
      <c r="K102" s="94">
        <f t="shared" si="10"/>
        <v>0</v>
      </c>
      <c r="L102" s="208"/>
      <c r="M102" s="205"/>
      <c r="N102" s="205"/>
      <c r="O102" s="205"/>
      <c r="P102" s="205"/>
      <c r="Q102" s="205"/>
      <c r="R102" s="93">
        <f t="shared" si="7"/>
        <v>0</v>
      </c>
      <c r="S102" s="6"/>
      <c r="Z102" s="145"/>
      <c r="AA102" s="145"/>
      <c r="AC102" s="44">
        <f t="shared" si="8"/>
        <v>0</v>
      </c>
      <c r="AD102" s="149">
        <f t="shared" si="9"/>
        <v>0</v>
      </c>
    </row>
    <row r="103" spans="2:30" ht="13.5" customHeight="1" x14ac:dyDescent="0.3">
      <c r="B103" s="81">
        <v>81</v>
      </c>
      <c r="C103" s="50"/>
      <c r="D103" s="205"/>
      <c r="E103" s="206"/>
      <c r="F103" s="207"/>
      <c r="G103" s="206"/>
      <c r="H103" s="93" t="str">
        <f t="shared" si="6"/>
        <v/>
      </c>
      <c r="I103" s="207"/>
      <c r="J103" s="207"/>
      <c r="K103" s="94">
        <f t="shared" si="10"/>
        <v>0</v>
      </c>
      <c r="L103" s="208"/>
      <c r="M103" s="205"/>
      <c r="N103" s="205"/>
      <c r="O103" s="205"/>
      <c r="P103" s="205"/>
      <c r="Q103" s="205"/>
      <c r="R103" s="93">
        <f t="shared" si="7"/>
        <v>0</v>
      </c>
      <c r="S103" s="6"/>
      <c r="Z103" s="145"/>
      <c r="AA103" s="145"/>
      <c r="AC103" s="44">
        <f t="shared" si="8"/>
        <v>0</v>
      </c>
      <c r="AD103" s="149">
        <f t="shared" si="9"/>
        <v>0</v>
      </c>
    </row>
    <row r="104" spans="2:30" ht="13.5" customHeight="1" x14ac:dyDescent="0.3">
      <c r="B104" s="81">
        <v>82</v>
      </c>
      <c r="C104" s="50"/>
      <c r="D104" s="205"/>
      <c r="E104" s="206"/>
      <c r="F104" s="207"/>
      <c r="G104" s="206"/>
      <c r="H104" s="93" t="str">
        <f t="shared" si="6"/>
        <v/>
      </c>
      <c r="I104" s="207"/>
      <c r="J104" s="207"/>
      <c r="K104" s="94">
        <f t="shared" si="10"/>
        <v>0</v>
      </c>
      <c r="L104" s="208"/>
      <c r="M104" s="205"/>
      <c r="N104" s="205"/>
      <c r="O104" s="205"/>
      <c r="P104" s="205"/>
      <c r="Q104" s="205"/>
      <c r="R104" s="93">
        <f t="shared" si="7"/>
        <v>0</v>
      </c>
      <c r="S104" s="6"/>
      <c r="Z104" s="145"/>
      <c r="AA104" s="145"/>
      <c r="AC104" s="44">
        <f t="shared" si="8"/>
        <v>0</v>
      </c>
      <c r="AD104" s="149">
        <f t="shared" si="9"/>
        <v>0</v>
      </c>
    </row>
    <row r="105" spans="2:30" ht="13.5" customHeight="1" x14ac:dyDescent="0.3">
      <c r="B105" s="81">
        <v>83</v>
      </c>
      <c r="C105" s="50"/>
      <c r="D105" s="205"/>
      <c r="E105" s="206"/>
      <c r="F105" s="207"/>
      <c r="G105" s="206"/>
      <c r="H105" s="93" t="str">
        <f t="shared" si="6"/>
        <v/>
      </c>
      <c r="I105" s="207"/>
      <c r="J105" s="207"/>
      <c r="K105" s="94">
        <f t="shared" si="10"/>
        <v>0</v>
      </c>
      <c r="L105" s="208"/>
      <c r="M105" s="205"/>
      <c r="N105" s="205"/>
      <c r="O105" s="205"/>
      <c r="P105" s="205"/>
      <c r="Q105" s="205"/>
      <c r="R105" s="93">
        <f t="shared" si="7"/>
        <v>0</v>
      </c>
      <c r="S105" s="6"/>
      <c r="Z105" s="145"/>
      <c r="AA105" s="145"/>
      <c r="AC105" s="44">
        <f t="shared" si="8"/>
        <v>0</v>
      </c>
      <c r="AD105" s="149">
        <f t="shared" si="9"/>
        <v>0</v>
      </c>
    </row>
    <row r="106" spans="2:30" ht="13.5" customHeight="1" x14ac:dyDescent="0.3">
      <c r="B106" s="81">
        <v>84</v>
      </c>
      <c r="C106" s="50"/>
      <c r="D106" s="205"/>
      <c r="E106" s="206"/>
      <c r="F106" s="207"/>
      <c r="G106" s="206"/>
      <c r="H106" s="93" t="str">
        <f t="shared" si="6"/>
        <v/>
      </c>
      <c r="I106" s="207"/>
      <c r="J106" s="207"/>
      <c r="K106" s="94">
        <f t="shared" si="10"/>
        <v>0</v>
      </c>
      <c r="L106" s="208"/>
      <c r="M106" s="205"/>
      <c r="N106" s="205"/>
      <c r="O106" s="205"/>
      <c r="P106" s="205"/>
      <c r="Q106" s="205"/>
      <c r="R106" s="93">
        <f t="shared" si="7"/>
        <v>0</v>
      </c>
      <c r="S106" s="6"/>
      <c r="Z106" s="145"/>
      <c r="AA106" s="145"/>
      <c r="AC106" s="44">
        <f t="shared" si="8"/>
        <v>0</v>
      </c>
      <c r="AD106" s="149">
        <f t="shared" si="9"/>
        <v>0</v>
      </c>
    </row>
    <row r="107" spans="2:30" ht="13.5" customHeight="1" x14ac:dyDescent="0.3">
      <c r="B107" s="81">
        <v>85</v>
      </c>
      <c r="C107" s="50"/>
      <c r="D107" s="205"/>
      <c r="E107" s="206"/>
      <c r="F107" s="207"/>
      <c r="G107" s="206"/>
      <c r="H107" s="93" t="str">
        <f t="shared" si="6"/>
        <v/>
      </c>
      <c r="I107" s="207"/>
      <c r="J107" s="207"/>
      <c r="K107" s="94">
        <f t="shared" si="10"/>
        <v>0</v>
      </c>
      <c r="L107" s="208"/>
      <c r="M107" s="205"/>
      <c r="N107" s="205"/>
      <c r="O107" s="205"/>
      <c r="P107" s="205"/>
      <c r="Q107" s="205"/>
      <c r="R107" s="93">
        <f t="shared" si="7"/>
        <v>0</v>
      </c>
      <c r="S107" s="6"/>
      <c r="Z107" s="145"/>
      <c r="AA107" s="145"/>
      <c r="AC107" s="44">
        <f t="shared" si="8"/>
        <v>0</v>
      </c>
      <c r="AD107" s="149">
        <f t="shared" si="9"/>
        <v>0</v>
      </c>
    </row>
    <row r="108" spans="2:30" ht="13.5" customHeight="1" x14ac:dyDescent="0.3">
      <c r="B108" s="81">
        <v>86</v>
      </c>
      <c r="C108" s="50"/>
      <c r="D108" s="205"/>
      <c r="E108" s="206"/>
      <c r="F108" s="207"/>
      <c r="G108" s="206"/>
      <c r="H108" s="93" t="str">
        <f t="shared" si="6"/>
        <v/>
      </c>
      <c r="I108" s="207"/>
      <c r="J108" s="207"/>
      <c r="K108" s="94">
        <f t="shared" si="10"/>
        <v>0</v>
      </c>
      <c r="L108" s="208"/>
      <c r="M108" s="205"/>
      <c r="N108" s="205"/>
      <c r="O108" s="205"/>
      <c r="P108" s="205"/>
      <c r="Q108" s="205"/>
      <c r="R108" s="93">
        <f t="shared" si="7"/>
        <v>0</v>
      </c>
      <c r="S108" s="6"/>
      <c r="Z108" s="145"/>
      <c r="AA108" s="145"/>
      <c r="AC108" s="44">
        <f t="shared" si="8"/>
        <v>0</v>
      </c>
      <c r="AD108" s="149">
        <f t="shared" si="9"/>
        <v>0</v>
      </c>
    </row>
    <row r="109" spans="2:30" ht="13.5" customHeight="1" x14ac:dyDescent="0.3">
      <c r="B109" s="81">
        <v>87</v>
      </c>
      <c r="C109" s="50"/>
      <c r="D109" s="205"/>
      <c r="E109" s="206"/>
      <c r="F109" s="207"/>
      <c r="G109" s="206"/>
      <c r="H109" s="93" t="str">
        <f t="shared" si="6"/>
        <v/>
      </c>
      <c r="I109" s="207"/>
      <c r="J109" s="207"/>
      <c r="K109" s="94">
        <f t="shared" si="10"/>
        <v>0</v>
      </c>
      <c r="L109" s="208"/>
      <c r="M109" s="205"/>
      <c r="N109" s="205"/>
      <c r="O109" s="205"/>
      <c r="P109" s="205"/>
      <c r="Q109" s="205"/>
      <c r="R109" s="93">
        <f t="shared" si="7"/>
        <v>0</v>
      </c>
      <c r="S109" s="6"/>
      <c r="Z109" s="145"/>
      <c r="AA109" s="145"/>
      <c r="AC109" s="44">
        <f t="shared" si="8"/>
        <v>0</v>
      </c>
      <c r="AD109" s="149">
        <f t="shared" si="9"/>
        <v>0</v>
      </c>
    </row>
    <row r="110" spans="2:30" ht="13.5" customHeight="1" x14ac:dyDescent="0.3">
      <c r="B110" s="81">
        <v>88</v>
      </c>
      <c r="C110" s="50"/>
      <c r="D110" s="205"/>
      <c r="E110" s="206"/>
      <c r="F110" s="207"/>
      <c r="G110" s="206"/>
      <c r="H110" s="93" t="str">
        <f t="shared" si="6"/>
        <v/>
      </c>
      <c r="I110" s="207"/>
      <c r="J110" s="207"/>
      <c r="K110" s="94">
        <f t="shared" si="10"/>
        <v>0</v>
      </c>
      <c r="L110" s="208"/>
      <c r="M110" s="205"/>
      <c r="N110" s="205"/>
      <c r="O110" s="205"/>
      <c r="P110" s="205"/>
      <c r="Q110" s="205"/>
      <c r="R110" s="93">
        <f t="shared" si="7"/>
        <v>0</v>
      </c>
      <c r="S110" s="6"/>
      <c r="Z110" s="145"/>
      <c r="AA110" s="145"/>
      <c r="AC110" s="44">
        <f t="shared" si="8"/>
        <v>0</v>
      </c>
      <c r="AD110" s="149">
        <f t="shared" si="9"/>
        <v>0</v>
      </c>
    </row>
    <row r="111" spans="2:30" ht="13.5" customHeight="1" x14ac:dyDescent="0.3">
      <c r="B111" s="81">
        <v>89</v>
      </c>
      <c r="C111" s="50"/>
      <c r="D111" s="205"/>
      <c r="E111" s="206"/>
      <c r="F111" s="207"/>
      <c r="G111" s="206"/>
      <c r="H111" s="93" t="str">
        <f t="shared" si="6"/>
        <v/>
      </c>
      <c r="I111" s="207"/>
      <c r="J111" s="207"/>
      <c r="K111" s="94">
        <f t="shared" si="10"/>
        <v>0</v>
      </c>
      <c r="L111" s="208"/>
      <c r="M111" s="205"/>
      <c r="N111" s="205"/>
      <c r="O111" s="205"/>
      <c r="P111" s="205"/>
      <c r="Q111" s="205"/>
      <c r="R111" s="93">
        <f t="shared" si="7"/>
        <v>0</v>
      </c>
      <c r="S111" s="6"/>
      <c r="Z111" s="145"/>
      <c r="AA111" s="145"/>
      <c r="AC111" s="44">
        <f t="shared" si="8"/>
        <v>0</v>
      </c>
      <c r="AD111" s="149">
        <f t="shared" si="9"/>
        <v>0</v>
      </c>
    </row>
    <row r="112" spans="2:30" ht="13.5" customHeight="1" x14ac:dyDescent="0.3">
      <c r="B112" s="81">
        <v>90</v>
      </c>
      <c r="C112" s="50"/>
      <c r="D112" s="205"/>
      <c r="E112" s="206"/>
      <c r="F112" s="207"/>
      <c r="G112" s="206"/>
      <c r="H112" s="93" t="str">
        <f t="shared" si="6"/>
        <v/>
      </c>
      <c r="I112" s="207"/>
      <c r="J112" s="207"/>
      <c r="K112" s="94">
        <f t="shared" si="10"/>
        <v>0</v>
      </c>
      <c r="L112" s="208"/>
      <c r="M112" s="205"/>
      <c r="N112" s="205"/>
      <c r="O112" s="205"/>
      <c r="P112" s="205"/>
      <c r="Q112" s="205"/>
      <c r="R112" s="93">
        <f t="shared" si="7"/>
        <v>0</v>
      </c>
      <c r="S112" s="6"/>
      <c r="Z112" s="145"/>
      <c r="AA112" s="145"/>
      <c r="AC112" s="44">
        <f t="shared" si="8"/>
        <v>0</v>
      </c>
      <c r="AD112" s="149">
        <f t="shared" si="9"/>
        <v>0</v>
      </c>
    </row>
    <row r="113" spans="1:30" ht="13.5" customHeight="1" x14ac:dyDescent="0.3">
      <c r="B113" s="81">
        <v>91</v>
      </c>
      <c r="C113" s="50"/>
      <c r="D113" s="205"/>
      <c r="E113" s="206"/>
      <c r="F113" s="207"/>
      <c r="G113" s="206"/>
      <c r="H113" s="93" t="str">
        <f t="shared" si="6"/>
        <v/>
      </c>
      <c r="I113" s="207"/>
      <c r="J113" s="207"/>
      <c r="K113" s="94">
        <f t="shared" si="10"/>
        <v>0</v>
      </c>
      <c r="L113" s="208"/>
      <c r="M113" s="205"/>
      <c r="N113" s="205"/>
      <c r="O113" s="205"/>
      <c r="P113" s="205"/>
      <c r="Q113" s="205"/>
      <c r="R113" s="93">
        <f t="shared" si="7"/>
        <v>0</v>
      </c>
      <c r="S113" s="6"/>
      <c r="Z113" s="145"/>
      <c r="AA113" s="145"/>
      <c r="AC113" s="44">
        <f t="shared" si="8"/>
        <v>0</v>
      </c>
      <c r="AD113" s="149">
        <f t="shared" si="9"/>
        <v>0</v>
      </c>
    </row>
    <row r="114" spans="1:30" ht="13.5" customHeight="1" x14ac:dyDescent="0.3">
      <c r="B114" s="81">
        <v>92</v>
      </c>
      <c r="C114" s="50"/>
      <c r="D114" s="205"/>
      <c r="E114" s="206"/>
      <c r="F114" s="207"/>
      <c r="G114" s="206"/>
      <c r="H114" s="93" t="str">
        <f t="shared" si="6"/>
        <v/>
      </c>
      <c r="I114" s="207"/>
      <c r="J114" s="207"/>
      <c r="K114" s="94">
        <f t="shared" si="10"/>
        <v>0</v>
      </c>
      <c r="L114" s="208"/>
      <c r="M114" s="205"/>
      <c r="N114" s="205"/>
      <c r="O114" s="205"/>
      <c r="P114" s="205"/>
      <c r="Q114" s="205"/>
      <c r="R114" s="93">
        <f t="shared" si="7"/>
        <v>0</v>
      </c>
      <c r="S114" s="6"/>
      <c r="Z114" s="145"/>
      <c r="AA114" s="145"/>
      <c r="AC114" s="44">
        <f t="shared" si="8"/>
        <v>0</v>
      </c>
      <c r="AD114" s="149">
        <f t="shared" si="9"/>
        <v>0</v>
      </c>
    </row>
    <row r="115" spans="1:30" ht="13.5" customHeight="1" x14ac:dyDescent="0.3">
      <c r="B115" s="81">
        <v>93</v>
      </c>
      <c r="C115" s="50"/>
      <c r="D115" s="205"/>
      <c r="E115" s="206"/>
      <c r="F115" s="207"/>
      <c r="G115" s="206"/>
      <c r="H115" s="93" t="str">
        <f t="shared" si="6"/>
        <v/>
      </c>
      <c r="I115" s="207"/>
      <c r="J115" s="207"/>
      <c r="K115" s="94">
        <f t="shared" si="10"/>
        <v>0</v>
      </c>
      <c r="L115" s="208"/>
      <c r="M115" s="205"/>
      <c r="N115" s="205"/>
      <c r="O115" s="205"/>
      <c r="P115" s="205"/>
      <c r="Q115" s="205"/>
      <c r="R115" s="93">
        <f t="shared" si="7"/>
        <v>0</v>
      </c>
      <c r="S115" s="6"/>
      <c r="Z115" s="145"/>
      <c r="AA115" s="145"/>
      <c r="AC115" s="44">
        <f t="shared" si="8"/>
        <v>0</v>
      </c>
      <c r="AD115" s="149">
        <f t="shared" si="9"/>
        <v>0</v>
      </c>
    </row>
    <row r="116" spans="1:30" ht="13.5" customHeight="1" x14ac:dyDescent="0.3">
      <c r="B116" s="81">
        <v>94</v>
      </c>
      <c r="C116" s="50"/>
      <c r="D116" s="205"/>
      <c r="E116" s="206"/>
      <c r="F116" s="207"/>
      <c r="G116" s="206"/>
      <c r="H116" s="93" t="str">
        <f t="shared" si="6"/>
        <v/>
      </c>
      <c r="I116" s="207"/>
      <c r="J116" s="207"/>
      <c r="K116" s="94">
        <f t="shared" si="10"/>
        <v>0</v>
      </c>
      <c r="L116" s="208"/>
      <c r="M116" s="205"/>
      <c r="N116" s="205"/>
      <c r="O116" s="205"/>
      <c r="P116" s="205"/>
      <c r="Q116" s="205"/>
      <c r="R116" s="93">
        <f t="shared" si="7"/>
        <v>0</v>
      </c>
      <c r="S116" s="6"/>
      <c r="Z116" s="145"/>
      <c r="AA116" s="145"/>
      <c r="AC116" s="44">
        <f t="shared" si="8"/>
        <v>0</v>
      </c>
      <c r="AD116" s="149">
        <f t="shared" si="9"/>
        <v>0</v>
      </c>
    </row>
    <row r="117" spans="1:30" ht="13.5" customHeight="1" x14ac:dyDescent="0.3">
      <c r="B117" s="81">
        <v>95</v>
      </c>
      <c r="C117" s="50"/>
      <c r="D117" s="205"/>
      <c r="E117" s="206"/>
      <c r="F117" s="207"/>
      <c r="G117" s="206"/>
      <c r="H117" s="93" t="str">
        <f t="shared" si="6"/>
        <v/>
      </c>
      <c r="I117" s="207"/>
      <c r="J117" s="207"/>
      <c r="K117" s="94">
        <f t="shared" si="10"/>
        <v>0</v>
      </c>
      <c r="L117" s="208"/>
      <c r="M117" s="205"/>
      <c r="N117" s="205"/>
      <c r="O117" s="205"/>
      <c r="P117" s="205"/>
      <c r="Q117" s="205"/>
      <c r="R117" s="93">
        <f t="shared" si="7"/>
        <v>0</v>
      </c>
      <c r="S117" s="6"/>
      <c r="Z117" s="145"/>
      <c r="AA117" s="145"/>
      <c r="AC117" s="44">
        <f t="shared" si="8"/>
        <v>0</v>
      </c>
      <c r="AD117" s="149">
        <f t="shared" si="9"/>
        <v>0</v>
      </c>
    </row>
    <row r="118" spans="1:30" ht="13.5" customHeight="1" x14ac:dyDescent="0.3">
      <c r="B118" s="81">
        <v>96</v>
      </c>
      <c r="C118" s="50"/>
      <c r="D118" s="205"/>
      <c r="E118" s="206"/>
      <c r="F118" s="207"/>
      <c r="G118" s="206"/>
      <c r="H118" s="93" t="str">
        <f t="shared" si="6"/>
        <v/>
      </c>
      <c r="I118" s="207"/>
      <c r="J118" s="207"/>
      <c r="K118" s="94">
        <f t="shared" si="10"/>
        <v>0</v>
      </c>
      <c r="L118" s="208"/>
      <c r="M118" s="205"/>
      <c r="N118" s="205"/>
      <c r="O118" s="205"/>
      <c r="P118" s="205"/>
      <c r="Q118" s="205"/>
      <c r="R118" s="93">
        <f t="shared" si="7"/>
        <v>0</v>
      </c>
      <c r="S118" s="6"/>
      <c r="Z118" s="145"/>
      <c r="AA118" s="145"/>
      <c r="AC118" s="44">
        <f t="shared" si="8"/>
        <v>0</v>
      </c>
      <c r="AD118" s="149">
        <f t="shared" si="9"/>
        <v>0</v>
      </c>
    </row>
    <row r="119" spans="1:30" ht="13.5" customHeight="1" x14ac:dyDescent="0.3">
      <c r="B119" s="81">
        <v>97</v>
      </c>
      <c r="C119" s="50"/>
      <c r="D119" s="205"/>
      <c r="E119" s="206"/>
      <c r="F119" s="207"/>
      <c r="G119" s="206"/>
      <c r="H119" s="93" t="str">
        <f t="shared" si="6"/>
        <v/>
      </c>
      <c r="I119" s="207"/>
      <c r="J119" s="207"/>
      <c r="K119" s="94">
        <f t="shared" si="10"/>
        <v>0</v>
      </c>
      <c r="L119" s="208"/>
      <c r="M119" s="205"/>
      <c r="N119" s="205"/>
      <c r="O119" s="205"/>
      <c r="P119" s="205"/>
      <c r="Q119" s="205"/>
      <c r="R119" s="93">
        <f t="shared" si="7"/>
        <v>0</v>
      </c>
      <c r="S119" s="6"/>
      <c r="Z119" s="145"/>
      <c r="AA119" s="145"/>
      <c r="AC119" s="44">
        <f t="shared" si="8"/>
        <v>0</v>
      </c>
      <c r="AD119" s="149">
        <f t="shared" si="9"/>
        <v>0</v>
      </c>
    </row>
    <row r="120" spans="1:30" ht="13.5" customHeight="1" x14ac:dyDescent="0.3">
      <c r="B120" s="81">
        <v>98</v>
      </c>
      <c r="C120" s="50"/>
      <c r="D120" s="205"/>
      <c r="E120" s="206"/>
      <c r="F120" s="207"/>
      <c r="G120" s="206"/>
      <c r="H120" s="93" t="str">
        <f t="shared" si="6"/>
        <v/>
      </c>
      <c r="I120" s="207"/>
      <c r="J120" s="207"/>
      <c r="K120" s="94">
        <f t="shared" si="10"/>
        <v>0</v>
      </c>
      <c r="L120" s="208"/>
      <c r="M120" s="205"/>
      <c r="N120" s="205"/>
      <c r="O120" s="205"/>
      <c r="P120" s="205"/>
      <c r="Q120" s="205"/>
      <c r="R120" s="93">
        <f t="shared" si="7"/>
        <v>0</v>
      </c>
      <c r="S120" s="6"/>
      <c r="Z120" s="145"/>
      <c r="AA120" s="145"/>
      <c r="AC120" s="44">
        <f t="shared" si="8"/>
        <v>0</v>
      </c>
      <c r="AD120" s="149">
        <f t="shared" si="9"/>
        <v>0</v>
      </c>
    </row>
    <row r="121" spans="1:30" ht="13.5" customHeight="1" x14ac:dyDescent="0.3">
      <c r="B121" s="81">
        <v>99</v>
      </c>
      <c r="C121" s="50"/>
      <c r="D121" s="205"/>
      <c r="E121" s="206"/>
      <c r="F121" s="207"/>
      <c r="G121" s="206"/>
      <c r="H121" s="93" t="str">
        <f t="shared" si="6"/>
        <v/>
      </c>
      <c r="I121" s="207"/>
      <c r="J121" s="207"/>
      <c r="K121" s="94">
        <f t="shared" si="10"/>
        <v>0</v>
      </c>
      <c r="L121" s="208"/>
      <c r="M121" s="205"/>
      <c r="N121" s="205"/>
      <c r="O121" s="205"/>
      <c r="P121" s="205"/>
      <c r="Q121" s="205"/>
      <c r="R121" s="93">
        <f t="shared" si="7"/>
        <v>0</v>
      </c>
      <c r="S121" s="6"/>
      <c r="Z121" s="145"/>
      <c r="AA121" s="145"/>
      <c r="AC121" s="44">
        <f t="shared" si="8"/>
        <v>0</v>
      </c>
      <c r="AD121" s="149">
        <f t="shared" si="9"/>
        <v>0</v>
      </c>
    </row>
    <row r="122" spans="1:30" ht="13.5" customHeight="1" x14ac:dyDescent="0.3">
      <c r="B122" s="81">
        <v>100</v>
      </c>
      <c r="C122" s="50"/>
      <c r="D122" s="205"/>
      <c r="E122" s="206"/>
      <c r="F122" s="207"/>
      <c r="G122" s="206"/>
      <c r="H122" s="93" t="str">
        <f t="shared" si="6"/>
        <v/>
      </c>
      <c r="I122" s="207"/>
      <c r="J122" s="207"/>
      <c r="K122" s="94">
        <f t="shared" si="10"/>
        <v>0</v>
      </c>
      <c r="L122" s="208"/>
      <c r="M122" s="205"/>
      <c r="N122" s="205"/>
      <c r="O122" s="205"/>
      <c r="P122" s="205"/>
      <c r="Q122" s="205"/>
      <c r="R122" s="93">
        <f t="shared" si="7"/>
        <v>0</v>
      </c>
      <c r="S122" s="6"/>
      <c r="Z122" s="145"/>
      <c r="AA122" s="145"/>
      <c r="AC122" s="44">
        <f t="shared" si="8"/>
        <v>0</v>
      </c>
      <c r="AD122" s="149">
        <f t="shared" si="9"/>
        <v>0</v>
      </c>
    </row>
    <row r="123" spans="1:30" ht="13.5" customHeight="1" x14ac:dyDescent="0.3">
      <c r="B123" s="72"/>
      <c r="C123" s="6"/>
      <c r="D123" s="6"/>
      <c r="E123" s="68"/>
      <c r="F123" s="6"/>
      <c r="G123" s="6"/>
      <c r="H123" s="48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AC123" s="28"/>
      <c r="AD123" s="147"/>
    </row>
    <row r="124" spans="1:30" ht="13.5" hidden="1" customHeight="1" x14ac:dyDescent="0.3">
      <c r="A124" s="75" t="s">
        <v>271</v>
      </c>
    </row>
    <row r="125" spans="1:30" ht="13.5" customHeight="1" x14ac:dyDescent="0.3"/>
    <row r="126" spans="1:30" ht="13.5" customHeight="1" x14ac:dyDescent="0.3"/>
    <row r="127" spans="1:30" ht="13.5" customHeight="1" x14ac:dyDescent="0.3"/>
    <row r="128" spans="1:30" ht="13.5" customHeight="1" x14ac:dyDescent="0.3"/>
  </sheetData>
  <sheetProtection algorithmName="SHA-512" hashValue="1amXg80VoL27XEmaa7LMvuqJDonvhsqR6jRpuZTCyji5GphMbEpHDGL3Lg+IQebDekgycF9ClUH764WnG+f4yA==" saltValue="u0Jl89teiXa/jRLFRaBj6Q==" spinCount="100000" sheet="1" objects="1" scenarios="1"/>
  <mergeCells count="21">
    <mergeCell ref="Q16:Q21"/>
    <mergeCell ref="F15:K15"/>
    <mergeCell ref="L15:R15"/>
    <mergeCell ref="D16:D21"/>
    <mergeCell ref="E16:E21"/>
    <mergeCell ref="F16:F21"/>
    <mergeCell ref="G16:G21"/>
    <mergeCell ref="H16:H21"/>
    <mergeCell ref="I16:I21"/>
    <mergeCell ref="J16:J21"/>
    <mergeCell ref="K16:K21"/>
    <mergeCell ref="L16:L21"/>
    <mergeCell ref="M16:M21"/>
    <mergeCell ref="N16:N21"/>
    <mergeCell ref="O16:O21"/>
    <mergeCell ref="P16:P21"/>
    <mergeCell ref="R16:R21"/>
    <mergeCell ref="Z16:Z21"/>
    <mergeCell ref="AA16:AA21"/>
    <mergeCell ref="AC16:AC21"/>
    <mergeCell ref="AD16:AD21"/>
  </mergeCells>
  <pageMargins left="0.59055118110236227" right="0.39370078740157483" top="0.59055118110236227" bottom="0.39370078740157483" header="0.59055118110236227" footer="0.39370078740157483"/>
  <pageSetup paperSize="9" fitToHeight="0" orientation="landscape" r:id="rId1"/>
  <headerFooter alignWithMargins="0"/>
  <rowBreaks count="3" manualBreakCount="3">
    <brk id="42" min="1" max="18" man="1"/>
    <brk id="72" min="1" max="18" man="1"/>
    <brk id="102" min="1" max="1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>
    <pageSetUpPr autoPageBreaks="0"/>
  </sheetPr>
  <dimension ref="A1:CX70"/>
  <sheetViews>
    <sheetView showGridLines="0" showRowColHeaders="0" zoomScaleNormal="100" workbookViewId="0">
      <selection activeCell="K15" sqref="K15"/>
    </sheetView>
  </sheetViews>
  <sheetFormatPr baseColWidth="10" defaultRowHeight="11.6" x14ac:dyDescent="0.3"/>
  <cols>
    <col min="1" max="2" width="1.75" customWidth="1"/>
    <col min="3" max="3" width="19.75" customWidth="1"/>
    <col min="4" max="4" width="8.75" customWidth="1"/>
    <col min="5" max="5" width="1.75" customWidth="1"/>
    <col min="6" max="6" width="38.75" customWidth="1"/>
    <col min="7" max="7" width="14.75" customWidth="1"/>
    <col min="8" max="9" width="8.75" customWidth="1"/>
    <col min="10" max="10" width="2.75" customWidth="1"/>
    <col min="12" max="12" width="11.33203125" hidden="1" customWidth="1"/>
  </cols>
  <sheetData>
    <row r="1" spans="2:102" ht="12" customHeight="1" x14ac:dyDescent="0.3">
      <c r="B1" s="14"/>
      <c r="C1" s="14"/>
      <c r="D1" s="14"/>
      <c r="E1" s="14"/>
      <c r="F1" s="14"/>
      <c r="G1" s="57"/>
      <c r="H1" s="14"/>
      <c r="I1" s="14"/>
      <c r="J1" s="14"/>
      <c r="L1" s="43" t="s">
        <v>271</v>
      </c>
      <c r="CX1" s="27"/>
    </row>
    <row r="2" spans="2:102" ht="12" customHeight="1" x14ac:dyDescent="0.3">
      <c r="B2" s="14"/>
      <c r="C2" s="14"/>
      <c r="D2" s="14"/>
      <c r="E2" s="14"/>
      <c r="F2" s="14"/>
      <c r="G2" s="57"/>
      <c r="H2" s="14"/>
      <c r="I2" s="127" t="str">
        <f>xx!$D$11</f>
        <v>Ausblenden mit F3</v>
      </c>
      <c r="J2" s="14"/>
    </row>
    <row r="3" spans="2:102" ht="13.5" customHeight="1" x14ac:dyDescent="0.3">
      <c r="B3" s="14"/>
      <c r="C3" s="14"/>
      <c r="D3" s="14"/>
      <c r="E3" s="14"/>
      <c r="F3" s="14"/>
      <c r="G3" s="57"/>
      <c r="H3" s="14"/>
      <c r="I3" s="14"/>
      <c r="J3" s="14"/>
    </row>
    <row r="4" spans="2:102" ht="15" customHeight="1" x14ac:dyDescent="0.3">
      <c r="B4" s="14"/>
      <c r="C4" s="80" t="str">
        <f>xx!$D$158</f>
        <v>Berechnung des mittleren Stundenansatzes</v>
      </c>
      <c r="D4" s="5"/>
      <c r="E4" s="5"/>
      <c r="F4" s="5"/>
      <c r="G4" s="57"/>
      <c r="H4" s="5"/>
      <c r="I4" s="5"/>
      <c r="J4" s="14"/>
    </row>
    <row r="5" spans="2:102" ht="21" customHeight="1" x14ac:dyDescent="0.3">
      <c r="B5" s="14"/>
      <c r="C5" s="14"/>
      <c r="D5" s="14"/>
      <c r="E5" s="128" t="str">
        <f>xx!$D$101&amp;"  "</f>
        <v xml:space="preserve">Jahr  </v>
      </c>
      <c r="F5" s="176">
        <f>Gehalt!$E$5</f>
        <v>2024</v>
      </c>
      <c r="G5" s="3" t="str">
        <f>xx!$D$159</f>
        <v>Kosten in CHF</v>
      </c>
      <c r="H5" s="14"/>
      <c r="I5" s="14"/>
      <c r="J5" s="14"/>
    </row>
    <row r="6" spans="2:102" ht="15" customHeight="1" x14ac:dyDescent="0.3">
      <c r="B6" s="14"/>
      <c r="C6" s="5" t="str">
        <f>xx!$D$160</f>
        <v>Gesamtkosten</v>
      </c>
      <c r="D6" s="45">
        <f>IF(ISERROR(D$7+D$9),0,D$7+D$9)</f>
        <v>1</v>
      </c>
      <c r="E6" s="14"/>
      <c r="F6" s="14"/>
      <c r="G6" s="58">
        <f>$G$30</f>
        <v>1505198.0024999999</v>
      </c>
      <c r="H6" s="45"/>
      <c r="I6" s="45">
        <f>IF(ISERROR($G$6/$G$7),1,ROUND($G$6/$G$7,4))</f>
        <v>1.5576000000000001</v>
      </c>
      <c r="J6" s="14"/>
    </row>
    <row r="7" spans="2:102" ht="15" customHeight="1" x14ac:dyDescent="0.3">
      <c r="B7" s="14"/>
      <c r="C7" s="52" t="str">
        <f>xx!$D$161</f>
        <v>Direkte Kosten</v>
      </c>
      <c r="D7" s="46">
        <f>$H$7</f>
        <v>0.73187650273937965</v>
      </c>
      <c r="E7" s="46"/>
      <c r="F7" s="52" t="str">
        <f>xx!$D$162</f>
        <v>AHV-Lohn</v>
      </c>
      <c r="G7" s="59">
        <f>'Beispiel Gehalt'!$F$22</f>
        <v>966332.5</v>
      </c>
      <c r="H7" s="46">
        <f>IF(ISERROR($G7/$G$28),"",$G7/$G$28)</f>
        <v>0.73187650273937965</v>
      </c>
      <c r="I7" s="46">
        <v>1</v>
      </c>
      <c r="J7" s="14"/>
    </row>
    <row r="8" spans="2:102" ht="15" customHeight="1" x14ac:dyDescent="0.3">
      <c r="B8" s="14"/>
      <c r="C8" s="14"/>
      <c r="D8" s="47"/>
      <c r="E8" s="47"/>
      <c r="F8" s="14"/>
      <c r="G8" s="60"/>
      <c r="H8" s="47"/>
      <c r="I8" s="47"/>
      <c r="J8" s="14"/>
    </row>
    <row r="9" spans="2:102" ht="15" customHeight="1" x14ac:dyDescent="0.3">
      <c r="B9" s="14"/>
      <c r="C9" s="52" t="str">
        <f>xx!$D$163</f>
        <v>Indirekte Kosten</v>
      </c>
      <c r="D9" s="46">
        <f>$H$9</f>
        <v>0.26812349726062046</v>
      </c>
      <c r="E9" s="46"/>
      <c r="F9" s="52"/>
      <c r="G9" s="61">
        <f>SUM(G$10:G$27)</f>
        <v>354016.625</v>
      </c>
      <c r="H9" s="46">
        <f>IF($G$9=0,0,SUM(H$10:H$27))</f>
        <v>0.26812349726062046</v>
      </c>
      <c r="I9" s="46">
        <f>IF($G$9=0,0,SUM(I$10:I$27))</f>
        <v>0.36635073848804622</v>
      </c>
      <c r="J9" s="14"/>
    </row>
    <row r="10" spans="2:102" ht="15" customHeight="1" x14ac:dyDescent="0.3">
      <c r="B10" s="14"/>
      <c r="C10" s="14" t="str">
        <f>xx!$D$164</f>
        <v>Personal-Nebenkosten</v>
      </c>
      <c r="D10" s="47">
        <f>SUM(H10:H11)</f>
        <v>0.11514350418492533</v>
      </c>
      <c r="E10" s="47"/>
      <c r="F10" s="14" t="str">
        <f>xx!$D$165</f>
        <v>Sozialleistungen</v>
      </c>
      <c r="G10" s="60">
        <f>'Beispiel Gehalt'!$H$22+'Beispiel Gehalt'!$I$22</f>
        <v>131369.625</v>
      </c>
      <c r="H10" s="47">
        <f>IF(ISERROR($G10/$G$28),"",$G10/$G$28)</f>
        <v>9.949612758670931E-2</v>
      </c>
      <c r="I10" s="47">
        <f>IF(ISERROR($G10/$G$7),"",$G10/$G$7)</f>
        <v>0.13594660740480113</v>
      </c>
      <c r="J10" s="14"/>
    </row>
    <row r="11" spans="2:102" ht="15" customHeight="1" x14ac:dyDescent="0.3">
      <c r="B11" s="14"/>
      <c r="C11" s="14" t="str">
        <f>xx!$D$166</f>
        <v xml:space="preserve"> </v>
      </c>
      <c r="D11" s="47"/>
      <c r="E11" s="47"/>
      <c r="F11" s="14" t="str">
        <f>xx!$D$167</f>
        <v>Mitarbeiter Spesen</v>
      </c>
      <c r="G11" s="60">
        <f>'Beispiel Gehalt'!$J$22</f>
        <v>20660</v>
      </c>
      <c r="H11" s="47">
        <f t="shared" ref="H11:H27" si="0">IF(ISERROR($G11/$G$28),"",$G11/$G$28)</f>
        <v>1.5647376598216019E-2</v>
      </c>
      <c r="I11" s="47">
        <f>IF(ISERROR($G11/$G$7),"",$G11/$G$7)</f>
        <v>2.1379804570373036E-2</v>
      </c>
      <c r="J11" s="14"/>
    </row>
    <row r="12" spans="2:102" ht="15" customHeight="1" x14ac:dyDescent="0.3">
      <c r="B12" s="14"/>
      <c r="C12" s="14" t="str">
        <f>xx!$D$168</f>
        <v>Büroräume</v>
      </c>
      <c r="D12" s="47">
        <f>SUM(H12:H14)</f>
        <v>4.7776000154504589E-2</v>
      </c>
      <c r="E12" s="47"/>
      <c r="F12" s="108" t="str">
        <f>xx!$D$169</f>
        <v>Miete</v>
      </c>
      <c r="G12" s="185">
        <v>48240</v>
      </c>
      <c r="H12" s="47">
        <f t="shared" si="0"/>
        <v>3.6535791243849994E-2</v>
      </c>
      <c r="I12" s="47">
        <f>IF(ISERROR($G12/$G$7),"",$G12/$G$7)</f>
        <v>4.9920705347279534E-2</v>
      </c>
      <c r="J12" s="14"/>
    </row>
    <row r="13" spans="2:102" ht="15" customHeight="1" x14ac:dyDescent="0.3">
      <c r="B13" s="14"/>
      <c r="C13" s="14"/>
      <c r="D13" s="47"/>
      <c r="E13" s="47"/>
      <c r="F13" s="108" t="str">
        <f>xx!$D$170</f>
        <v>Strom</v>
      </c>
      <c r="G13" s="185">
        <v>2835</v>
      </c>
      <c r="H13" s="47">
        <f t="shared" si="0"/>
        <v>2.1471593734725277E-3</v>
      </c>
      <c r="I13" s="47">
        <f>IF(ISERROR($G13/$G$7),"",$G13/$G$7)</f>
        <v>2.9337727955957189E-3</v>
      </c>
      <c r="J13" s="14"/>
    </row>
    <row r="14" spans="2:102" ht="15" customHeight="1" x14ac:dyDescent="0.3">
      <c r="B14" s="14"/>
      <c r="C14" s="14"/>
      <c r="D14" s="47"/>
      <c r="E14" s="47"/>
      <c r="F14" s="108" t="str">
        <f>xx!$D$171</f>
        <v>Reinigung</v>
      </c>
      <c r="G14" s="185">
        <v>12006</v>
      </c>
      <c r="H14" s="47">
        <f t="shared" si="0"/>
        <v>9.0930495371820685E-3</v>
      </c>
      <c r="I14" s="47">
        <f t="shared" ref="I14:I27" si="1">IF(ISERROR($G14/$G$7),"",$G14/$G$7)</f>
        <v>1.2424294950237108E-2</v>
      </c>
      <c r="J14" s="14"/>
    </row>
    <row r="15" spans="2:102" ht="15" customHeight="1" x14ac:dyDescent="0.3">
      <c r="B15" s="14"/>
      <c r="C15" s="14" t="str">
        <f>xx!$D$172</f>
        <v>Allgemein</v>
      </c>
      <c r="D15" s="47">
        <f>SUM(H15:H24)</f>
        <v>9.4337927478082742E-2</v>
      </c>
      <c r="E15" s="47"/>
      <c r="F15" s="108" t="str">
        <f>xx!$D$173</f>
        <v>Versicherungen</v>
      </c>
      <c r="G15" s="185">
        <v>8470</v>
      </c>
      <c r="H15" s="47">
        <f t="shared" si="0"/>
        <v>6.414969980004342E-3</v>
      </c>
      <c r="I15" s="47">
        <f t="shared" si="1"/>
        <v>8.765098969557579E-3</v>
      </c>
      <c r="J15" s="14"/>
    </row>
    <row r="16" spans="2:102" ht="15" customHeight="1" x14ac:dyDescent="0.3">
      <c r="B16" s="14"/>
      <c r="C16" s="14" t="str">
        <f>xx!$D$174</f>
        <v xml:space="preserve"> </v>
      </c>
      <c r="D16" s="47"/>
      <c r="E16" s="47"/>
      <c r="F16" s="108" t="str">
        <f>xx!$D$175</f>
        <v>Fahrzeugaufwand</v>
      </c>
      <c r="G16" s="185">
        <v>8310</v>
      </c>
      <c r="H16" s="47">
        <f t="shared" si="0"/>
        <v>6.2937899095438111E-3</v>
      </c>
      <c r="I16" s="47">
        <f t="shared" si="1"/>
        <v>8.5995244907938004E-3</v>
      </c>
      <c r="J16" s="14"/>
    </row>
    <row r="17" spans="2:10" ht="15" customHeight="1" x14ac:dyDescent="0.3">
      <c r="B17" s="14"/>
      <c r="C17" s="14"/>
      <c r="D17" s="47"/>
      <c r="E17" s="47"/>
      <c r="F17" s="108" t="str">
        <f>xx!$D$176</f>
        <v>Informatik</v>
      </c>
      <c r="G17" s="185">
        <v>34230</v>
      </c>
      <c r="H17" s="47">
        <f t="shared" si="0"/>
        <v>2.5924961324149776E-2</v>
      </c>
      <c r="I17" s="47">
        <f t="shared" si="1"/>
        <v>3.5422590050526087E-2</v>
      </c>
      <c r="J17" s="14"/>
    </row>
    <row r="18" spans="2:10" ht="15" customHeight="1" x14ac:dyDescent="0.3">
      <c r="B18" s="14"/>
      <c r="C18" s="14"/>
      <c r="D18" s="47"/>
      <c r="E18" s="47"/>
      <c r="F18" s="108" t="str">
        <f>xx!$D$177</f>
        <v>Telekommunikation</v>
      </c>
      <c r="G18" s="185">
        <v>8838</v>
      </c>
      <c r="H18" s="47">
        <f t="shared" si="0"/>
        <v>6.6936841420635624E-3</v>
      </c>
      <c r="I18" s="47">
        <f t="shared" si="1"/>
        <v>9.1459202707142723E-3</v>
      </c>
      <c r="J18" s="14"/>
    </row>
    <row r="19" spans="2:10" ht="15" customHeight="1" x14ac:dyDescent="0.3">
      <c r="B19" s="14"/>
      <c r="C19" s="14"/>
      <c r="D19" s="47"/>
      <c r="E19" s="47"/>
      <c r="F19" s="108" t="str">
        <f>xx!$D$178</f>
        <v>Porti, Post-, Bankspesen</v>
      </c>
      <c r="G19" s="185">
        <v>1440</v>
      </c>
      <c r="H19" s="47">
        <f t="shared" si="0"/>
        <v>1.090620634144776E-3</v>
      </c>
      <c r="I19" s="47">
        <f t="shared" si="1"/>
        <v>1.4901703088740159E-3</v>
      </c>
      <c r="J19" s="14"/>
    </row>
    <row r="20" spans="2:10" ht="15" customHeight="1" x14ac:dyDescent="0.3">
      <c r="B20" s="14"/>
      <c r="C20" s="14"/>
      <c r="D20" s="47"/>
      <c r="E20" s="47"/>
      <c r="F20" s="108" t="str">
        <f>xx!$D$179</f>
        <v>Reproduktion</v>
      </c>
      <c r="G20" s="185">
        <v>3660</v>
      </c>
      <c r="H20" s="47">
        <f t="shared" si="0"/>
        <v>2.7719941117846387E-3</v>
      </c>
      <c r="I20" s="47">
        <f t="shared" si="1"/>
        <v>3.7875162017214571E-3</v>
      </c>
      <c r="J20" s="14"/>
    </row>
    <row r="21" spans="2:10" ht="15" customHeight="1" x14ac:dyDescent="0.3">
      <c r="B21" s="14"/>
      <c r="C21" s="14"/>
      <c r="D21" s="47"/>
      <c r="E21" s="47"/>
      <c r="F21" s="108" t="str">
        <f>xx!$D$180</f>
        <v>Büromaterial</v>
      </c>
      <c r="G21" s="185">
        <v>3647</v>
      </c>
      <c r="H21" s="47">
        <f t="shared" si="0"/>
        <v>2.7621482310597207E-3</v>
      </c>
      <c r="I21" s="47">
        <f t="shared" si="1"/>
        <v>3.7740632753219001E-3</v>
      </c>
      <c r="J21" s="14"/>
    </row>
    <row r="22" spans="2:10" ht="15" customHeight="1" x14ac:dyDescent="0.3">
      <c r="B22" s="14"/>
      <c r="C22" s="14"/>
      <c r="D22" s="47"/>
      <c r="E22" s="47"/>
      <c r="F22" s="108" t="str">
        <f>xx!$D$181</f>
        <v>Beiträge, Fachliteratur</v>
      </c>
      <c r="G22" s="185">
        <v>4920</v>
      </c>
      <c r="H22" s="47">
        <f t="shared" si="0"/>
        <v>3.7262871666613176E-3</v>
      </c>
      <c r="I22" s="47">
        <f t="shared" si="1"/>
        <v>5.0914152219862212E-3</v>
      </c>
      <c r="J22" s="14"/>
    </row>
    <row r="23" spans="2:10" ht="15" customHeight="1" x14ac:dyDescent="0.3">
      <c r="B23" s="14"/>
      <c r="C23" s="14"/>
      <c r="D23" s="47"/>
      <c r="E23" s="47"/>
      <c r="F23" s="108" t="str">
        <f>xx!$D$182</f>
        <v>Akquisition</v>
      </c>
      <c r="G23" s="185">
        <v>43200</v>
      </c>
      <c r="H23" s="47">
        <f t="shared" si="0"/>
        <v>3.2718619024343275E-2</v>
      </c>
      <c r="I23" s="47">
        <f t="shared" si="1"/>
        <v>4.4705109266220476E-2</v>
      </c>
      <c r="J23" s="14"/>
    </row>
    <row r="24" spans="2:10" ht="15" customHeight="1" x14ac:dyDescent="0.3">
      <c r="B24" s="14"/>
      <c r="C24" s="14"/>
      <c r="D24" s="47"/>
      <c r="E24" s="47"/>
      <c r="F24" s="108" t="str">
        <f>xx!$D$183</f>
        <v>Übriger Betriebsaufwand</v>
      </c>
      <c r="G24" s="185">
        <v>7844</v>
      </c>
      <c r="H24" s="47">
        <f t="shared" si="0"/>
        <v>5.9408529543275154E-3</v>
      </c>
      <c r="I24" s="47">
        <f t="shared" si="1"/>
        <v>8.1172888213942931E-3</v>
      </c>
      <c r="J24" s="14"/>
    </row>
    <row r="25" spans="2:10" ht="15" customHeight="1" x14ac:dyDescent="0.3">
      <c r="B25" s="14"/>
      <c r="C25" s="14" t="str">
        <f>xx!$D$184</f>
        <v>Abschreibungen</v>
      </c>
      <c r="D25" s="47">
        <f>SUM(H25:H27)</f>
        <v>1.086606544310771E-2</v>
      </c>
      <c r="E25" s="47"/>
      <c r="F25" s="108" t="str">
        <f>xx!$D$185</f>
        <v>Abschreibung Informatik</v>
      </c>
      <c r="G25" s="185">
        <v>8220</v>
      </c>
      <c r="H25" s="47">
        <f t="shared" si="0"/>
        <v>6.2256261199097624E-3</v>
      </c>
      <c r="I25" s="47">
        <f t="shared" si="1"/>
        <v>8.506388846489174E-3</v>
      </c>
      <c r="J25" s="14"/>
    </row>
    <row r="26" spans="2:10" ht="15" customHeight="1" x14ac:dyDescent="0.3">
      <c r="B26" s="14"/>
      <c r="C26" s="14"/>
      <c r="D26" s="47"/>
      <c r="E26" s="47"/>
      <c r="F26" s="108" t="str">
        <f>xx!$D$186</f>
        <v>Abschreibung Fahrzeuge</v>
      </c>
      <c r="G26" s="185">
        <v>4902</v>
      </c>
      <c r="H26" s="47">
        <f t="shared" si="0"/>
        <v>3.7126544087345082E-3</v>
      </c>
      <c r="I26" s="47">
        <f t="shared" si="1"/>
        <v>5.0727880931252956E-3</v>
      </c>
      <c r="J26" s="14"/>
    </row>
    <row r="27" spans="2:10" ht="15" customHeight="1" x14ac:dyDescent="0.3">
      <c r="B27" s="14"/>
      <c r="C27" s="14"/>
      <c r="D27" s="47"/>
      <c r="E27" s="47"/>
      <c r="F27" s="108" t="str">
        <f>xx!$D$187</f>
        <v>Abschreibung Uebrige</v>
      </c>
      <c r="G27" s="185">
        <v>1225</v>
      </c>
      <c r="H27" s="47">
        <f t="shared" si="0"/>
        <v>9.2778491446343788E-4</v>
      </c>
      <c r="I27" s="47">
        <f t="shared" si="1"/>
        <v>1.2676796030351872E-3</v>
      </c>
      <c r="J27" s="14"/>
    </row>
    <row r="28" spans="2:10" ht="15" customHeight="1" x14ac:dyDescent="0.3">
      <c r="B28" s="14"/>
      <c r="C28" s="53" t="str">
        <f>xx!$D$188</f>
        <v>Direkte + Indirekte Kosten</v>
      </c>
      <c r="D28" s="54"/>
      <c r="E28" s="54"/>
      <c r="F28" s="54"/>
      <c r="G28" s="62">
        <f>G$7+G$9</f>
        <v>1320349.125</v>
      </c>
      <c r="H28" s="63">
        <v>1</v>
      </c>
      <c r="I28" s="63">
        <f>$I$7+$I$9</f>
        <v>1.3663507384880462</v>
      </c>
      <c r="J28" s="14"/>
    </row>
    <row r="29" spans="2:10" ht="15" customHeight="1" x14ac:dyDescent="0.3">
      <c r="B29" s="14"/>
      <c r="C29" s="55" t="str">
        <f>xx!$D$189</f>
        <v>+ Risiko und Gewinn</v>
      </c>
      <c r="D29" s="47">
        <f>$H$29</f>
        <v>0.14000000000000001</v>
      </c>
      <c r="E29" s="14"/>
      <c r="F29" s="14"/>
      <c r="G29" s="64">
        <f>G$28*H$29</f>
        <v>184848.87750000003</v>
      </c>
      <c r="H29" s="111">
        <v>0.14000000000000001</v>
      </c>
      <c r="I29" s="47">
        <f>IF(ISERROR($G29/$G$7),"",$G29/$G$7)</f>
        <v>0.19128910338832653</v>
      </c>
      <c r="J29" s="14"/>
    </row>
    <row r="30" spans="2:10" ht="15" customHeight="1" x14ac:dyDescent="0.3">
      <c r="B30" s="14"/>
      <c r="C30" s="56" t="str">
        <f>xx!$D$190</f>
        <v>Gesamtkosten</v>
      </c>
      <c r="D30" s="52"/>
      <c r="E30" s="52"/>
      <c r="F30" s="52"/>
      <c r="G30" s="65">
        <f>SUM(G$28:G$29)</f>
        <v>1505198.0024999999</v>
      </c>
      <c r="H30" s="46">
        <f>SUM(H28:H29)</f>
        <v>1.1400000000000001</v>
      </c>
      <c r="I30" s="46">
        <f>SUM(I28:I29)</f>
        <v>1.5576398418763728</v>
      </c>
      <c r="J30" s="14"/>
    </row>
    <row r="31" spans="2:10" ht="15" customHeight="1" x14ac:dyDescent="0.3">
      <c r="B31" s="14"/>
      <c r="C31" s="5" t="str">
        <f>xx!$D$191</f>
        <v>Auftragsbezogene Stunden</v>
      </c>
      <c r="D31" s="14"/>
      <c r="E31" s="14"/>
      <c r="F31" s="14"/>
      <c r="G31" s="66">
        <f>'Beispiel Gehalt'!$R$22</f>
        <v>12761.4</v>
      </c>
      <c r="H31" s="14" t="str">
        <f>xx!$D$192</f>
        <v xml:space="preserve">  Std/Jahr</v>
      </c>
      <c r="I31" s="14"/>
      <c r="J31" s="14"/>
    </row>
    <row r="32" spans="2:10" ht="15" customHeight="1" x14ac:dyDescent="0.3">
      <c r="B32" s="14"/>
      <c r="C32" s="56" t="str">
        <f>xx!$D$195</f>
        <v>Mittlerer Stundenansatz = Gesamtkosten / Auftragsbezogene Stunden</v>
      </c>
      <c r="D32" s="52"/>
      <c r="E32" s="52"/>
      <c r="F32" s="52"/>
      <c r="G32" s="67">
        <f>IF(ISERROR(G$30/G$31),0,ROUND(G$30/G$31/5,2)*5)</f>
        <v>117.95</v>
      </c>
      <c r="H32" s="52" t="str">
        <f>xx!$D$196</f>
        <v xml:space="preserve">  CHF/Std</v>
      </c>
      <c r="I32" s="52"/>
      <c r="J32" s="14"/>
    </row>
    <row r="33" spans="1:10" ht="15" customHeight="1" x14ac:dyDescent="0.3">
      <c r="B33" s="14"/>
      <c r="C33" s="14"/>
      <c r="D33" s="14"/>
      <c r="E33" s="14"/>
      <c r="F33" s="14"/>
      <c r="G33" s="57"/>
      <c r="H33" s="14"/>
      <c r="I33" s="14"/>
      <c r="J33" s="14"/>
    </row>
    <row r="34" spans="1:10" ht="15" customHeight="1" x14ac:dyDescent="0.3"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 hidden="1" customHeight="1" x14ac:dyDescent="0.3">
      <c r="A35" s="43" t="s">
        <v>271</v>
      </c>
      <c r="B35" s="43"/>
    </row>
    <row r="36" spans="1:10" ht="15" customHeight="1" x14ac:dyDescent="0.3"/>
    <row r="37" spans="1:10" ht="15" customHeight="1" x14ac:dyDescent="0.3"/>
    <row r="38" spans="1:10" ht="13.5" customHeight="1" x14ac:dyDescent="0.3"/>
    <row r="39" spans="1:10" ht="13.5" customHeight="1" x14ac:dyDescent="0.3"/>
    <row r="40" spans="1:10" ht="13.5" customHeight="1" x14ac:dyDescent="0.3"/>
    <row r="41" spans="1:10" ht="13.5" customHeight="1" x14ac:dyDescent="0.3"/>
    <row r="42" spans="1:10" ht="13.5" customHeight="1" x14ac:dyDescent="0.3"/>
    <row r="43" spans="1:10" ht="13.5" customHeight="1" x14ac:dyDescent="0.3"/>
    <row r="44" spans="1:10" ht="13.5" customHeight="1" x14ac:dyDescent="0.3"/>
    <row r="45" spans="1:10" ht="13.5" customHeight="1" x14ac:dyDescent="0.3"/>
    <row r="46" spans="1:10" ht="13.5" customHeight="1" x14ac:dyDescent="0.3"/>
    <row r="47" spans="1:10" ht="13.5" customHeight="1" x14ac:dyDescent="0.3"/>
    <row r="48" spans="1:10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  <row r="70" ht="13.5" customHeight="1" x14ac:dyDescent="0.3"/>
  </sheetData>
  <sheetProtection algorithmName="SHA-512" hashValue="S9mOPMjYYnVaHDGuIvOgXqUGO2Hb0N7/ytDu8yMozFEAiv25Z5cwGVk1cZZzFC6o5pRBhUt/gIgPuKU3yDq68A==" saltValue="tLXcEbgeh2KnAMT7EFn7kw==" spinCount="100000" sheet="1" objects="1" scenarios="1"/>
  <phoneticPr fontId="8" type="noConversion"/>
  <printOptions horizontalCentered="1"/>
  <pageMargins left="0.59055118110236227" right="0.4" top="0.78740157480314965" bottom="0.59055118110236227" header="0.59055118110236227" footer="0.39370078740157483"/>
  <pageSetup paperSize="9" scale="90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>
    <pageSetUpPr autoPageBreaks="0"/>
  </sheetPr>
  <dimension ref="A1:S23"/>
  <sheetViews>
    <sheetView showGridLines="0" showRowColHeaders="0" zoomScaleNormal="100" workbookViewId="0">
      <selection activeCell="K15" sqref="K15"/>
    </sheetView>
  </sheetViews>
  <sheetFormatPr baseColWidth="10" defaultColWidth="13.25" defaultRowHeight="11.6" x14ac:dyDescent="0.3"/>
  <cols>
    <col min="1" max="1" width="1.75" style="28" customWidth="1"/>
    <col min="2" max="2" width="1.75" customWidth="1"/>
    <col min="3" max="4" width="6.6640625" customWidth="1"/>
    <col min="5" max="7" width="13.1640625" customWidth="1"/>
    <col min="8" max="10" width="10.6640625" customWidth="1"/>
    <col min="11" max="11" width="10.6640625" style="172" customWidth="1"/>
    <col min="12" max="12" width="10.6640625" customWidth="1"/>
    <col min="13" max="13" width="3.33203125" customWidth="1"/>
    <col min="14" max="14" width="1.75" style="28" customWidth="1"/>
    <col min="15" max="15" width="8.83203125" style="28" customWidth="1"/>
    <col min="16" max="16" width="1.4140625" style="28" customWidth="1"/>
    <col min="17" max="17" width="12.75" style="28" customWidth="1"/>
    <col min="18" max="18" width="14.75" style="28" customWidth="1"/>
    <col min="19" max="19" width="13.25" style="28" hidden="1" customWidth="1"/>
  </cols>
  <sheetData>
    <row r="1" spans="2:19" ht="12" customHeight="1" x14ac:dyDescent="0.3">
      <c r="B1" s="48"/>
      <c r="C1" s="49"/>
      <c r="D1" s="48"/>
      <c r="E1" s="50"/>
      <c r="F1" s="50"/>
      <c r="G1" s="50"/>
      <c r="H1" s="48"/>
      <c r="I1" s="48"/>
      <c r="J1" s="48"/>
      <c r="K1" s="159"/>
      <c r="L1" s="48"/>
      <c r="M1" s="48"/>
      <c r="S1" s="43" t="s">
        <v>271</v>
      </c>
    </row>
    <row r="2" spans="2:19" ht="12" customHeight="1" x14ac:dyDescent="0.3">
      <c r="B2" s="48"/>
      <c r="C2" s="51"/>
      <c r="D2" s="48"/>
      <c r="E2" s="50"/>
      <c r="F2" s="50"/>
      <c r="G2" s="50"/>
      <c r="H2" s="48"/>
      <c r="I2" s="48"/>
      <c r="J2" s="127"/>
      <c r="K2" s="160"/>
      <c r="L2" s="127" t="str">
        <f>xx!$D$11</f>
        <v>Ausblenden mit F3</v>
      </c>
      <c r="M2" s="48"/>
    </row>
    <row r="3" spans="2:19" ht="13.5" customHeight="1" x14ac:dyDescent="0.3">
      <c r="B3" s="48"/>
      <c r="C3" s="79" t="str">
        <f>xx!$D$200</f>
        <v>Ermittlung der Stundenansätze nach Qualifikationskategorien</v>
      </c>
      <c r="D3" s="48"/>
      <c r="E3" s="50"/>
      <c r="F3" s="50"/>
      <c r="G3" s="50"/>
      <c r="H3" s="48"/>
      <c r="I3" s="48"/>
      <c r="J3" s="48"/>
      <c r="K3" s="159"/>
      <c r="L3" s="48"/>
      <c r="M3" s="48"/>
    </row>
    <row r="4" spans="2:19" ht="21" customHeight="1" x14ac:dyDescent="0.3">
      <c r="B4" s="48"/>
      <c r="C4" s="128" t="str">
        <f>xx!$D$101&amp;"  "</f>
        <v xml:space="preserve">Jahr  </v>
      </c>
      <c r="D4" s="176">
        <f>Gehalt!$E$5</f>
        <v>2024</v>
      </c>
      <c r="E4" s="176"/>
      <c r="F4" s="50"/>
      <c r="G4" s="50"/>
      <c r="H4" s="48"/>
      <c r="I4" s="48"/>
      <c r="J4" s="48"/>
      <c r="K4" s="159"/>
      <c r="L4" s="48"/>
      <c r="M4" s="48"/>
    </row>
    <row r="5" spans="2:19" x14ac:dyDescent="0.3">
      <c r="B5" s="48"/>
      <c r="C5" s="49"/>
      <c r="D5" s="48"/>
      <c r="E5" s="50"/>
      <c r="F5" s="50"/>
      <c r="G5" s="50"/>
      <c r="H5" s="48"/>
      <c r="I5" s="48"/>
      <c r="J5" s="48"/>
      <c r="K5" s="159"/>
      <c r="L5" s="48"/>
      <c r="M5" s="48"/>
    </row>
    <row r="6" spans="2:19" ht="98.25" customHeight="1" x14ac:dyDescent="0.3">
      <c r="B6" s="48"/>
      <c r="C6" s="151" t="str">
        <f>xx!$D$201</f>
        <v>Qualifikations-
kategorie</v>
      </c>
      <c r="D6" s="152" t="str">
        <f>xx!$D$202</f>
        <v>Anzahl Mitarbeiter 
pro Q-Kat.</v>
      </c>
      <c r="E6" s="153" t="str">
        <f>xx!$D$203</f>
        <v>AHV-Jahreslohn</v>
      </c>
      <c r="F6" s="153" t="str">
        <f>xx!$D$204</f>
        <v>Bürospezifischer 
Zuschlag in %</v>
      </c>
      <c r="G6" s="153" t="str">
        <f>xx!$D$205</f>
        <v>Gesamtkosten, incl. 
Risiko und Gewinn</v>
      </c>
      <c r="H6" s="152" t="str">
        <f>xx!$D$206</f>
        <v>Auftragsbezogene 
Std pro Q-Kat.</v>
      </c>
      <c r="I6" s="152" t="str">
        <f>xx!$D$207</f>
        <v>StdAnsatz
auftragsbezogen</v>
      </c>
      <c r="J6" s="152" t="str">
        <f>xx!$D$212</f>
        <v>JahresarbeitsStd -
Ferien und Bildung</v>
      </c>
      <c r="K6" s="152" t="str">
        <f>xx!$D$215</f>
        <v>StdAnsatz individuell 
oder abweichend</v>
      </c>
      <c r="L6" s="152" t="str">
        <f>xx!$D$213</f>
        <v>StdAnsatz
eff. ArbeitsStd **</v>
      </c>
      <c r="M6" s="48"/>
    </row>
    <row r="7" spans="2:19" ht="6.35" customHeight="1" x14ac:dyDescent="0.3">
      <c r="B7" s="48"/>
      <c r="C7" s="95"/>
      <c r="D7" s="96"/>
      <c r="E7" s="97"/>
      <c r="F7" s="97"/>
      <c r="G7" s="97"/>
      <c r="H7" s="96"/>
      <c r="I7" s="96"/>
      <c r="J7" s="96"/>
      <c r="K7" s="155"/>
      <c r="L7" s="96"/>
      <c r="M7" s="48"/>
    </row>
    <row r="8" spans="2:19" ht="18" customHeight="1" x14ac:dyDescent="0.3">
      <c r="B8" s="48"/>
      <c r="C8" s="98"/>
      <c r="D8" s="99"/>
      <c r="E8" s="161" t="s">
        <v>224</v>
      </c>
      <c r="F8" s="162">
        <f>IF(SUM($E$9:$E$17)=0,0,IF($O$8="",'Beispiel Kosten'!$I$6-100%,$O$8))</f>
        <v>0.5576000000000001</v>
      </c>
      <c r="G8" s="161" t="s">
        <v>224</v>
      </c>
      <c r="H8" s="156" t="str">
        <f>xx!$D$208</f>
        <v>Std</v>
      </c>
      <c r="I8" s="156" t="str">
        <f>xx!$D$209</f>
        <v>CHF/h</v>
      </c>
      <c r="J8" s="156" t="str">
        <f>xx!$D$208</f>
        <v>Std</v>
      </c>
      <c r="K8" s="156" t="str">
        <f>xx!$D$209</f>
        <v>CHF/h</v>
      </c>
      <c r="L8" s="156" t="str">
        <f>xx!$D$209</f>
        <v>CHF/h</v>
      </c>
      <c r="M8" s="48"/>
      <c r="O8" s="209"/>
      <c r="Q8" s="297" t="str">
        <f>xx!$D$210</f>
        <v>Abweichender bürospezifischer Zuschlag in %</v>
      </c>
      <c r="R8" s="297"/>
    </row>
    <row r="9" spans="2:19" ht="24.35" customHeight="1" x14ac:dyDescent="0.3">
      <c r="B9" s="48"/>
      <c r="C9" s="163" t="s">
        <v>1</v>
      </c>
      <c r="D9" s="180">
        <v>1</v>
      </c>
      <c r="E9" s="210">
        <v>210340</v>
      </c>
      <c r="F9" s="164">
        <f>$F$8*E9</f>
        <v>117285.58400000002</v>
      </c>
      <c r="G9" s="164">
        <f t="shared" ref="G9:G15" si="0">E9+F9</f>
        <v>327625.58400000003</v>
      </c>
      <c r="H9" s="210">
        <v>1474</v>
      </c>
      <c r="I9" s="158">
        <f>IF(H9=0,0,ROUND(G9/H9/5,2)*5)</f>
        <v>222.25</v>
      </c>
      <c r="J9" s="210">
        <v>2080</v>
      </c>
      <c r="K9" s="181"/>
      <c r="L9" s="158">
        <f>IF(J9=0,0,ROUND(G9/J9/5,2)*5)</f>
        <v>157.5</v>
      </c>
      <c r="M9" s="48"/>
      <c r="Q9" s="297"/>
      <c r="R9" s="297"/>
    </row>
    <row r="10" spans="2:19" ht="24.35" customHeight="1" x14ac:dyDescent="0.3">
      <c r="B10" s="48"/>
      <c r="C10" s="165" t="s">
        <v>0</v>
      </c>
      <c r="D10" s="182">
        <v>1</v>
      </c>
      <c r="E10" s="211">
        <v>167690</v>
      </c>
      <c r="F10" s="166">
        <f t="shared" ref="F10:F15" si="1">$F$8*E10</f>
        <v>93503.944000000018</v>
      </c>
      <c r="G10" s="166">
        <f t="shared" si="0"/>
        <v>261193.94400000002</v>
      </c>
      <c r="H10" s="211">
        <v>1278</v>
      </c>
      <c r="I10" s="167">
        <f t="shared" ref="I10:I15" si="2">IF(H10=0,0,ROUND(G10/H10/5,2)*5)</f>
        <v>204.4</v>
      </c>
      <c r="J10" s="210">
        <v>1954</v>
      </c>
      <c r="K10" s="181"/>
      <c r="L10" s="158">
        <f t="shared" ref="L10:L15" si="3">IF(J10=0,0,ROUND(G10/J10/5,2)*5)</f>
        <v>133.65</v>
      </c>
      <c r="M10" s="48"/>
    </row>
    <row r="11" spans="2:19" ht="24.35" customHeight="1" x14ac:dyDescent="0.3">
      <c r="B11" s="48"/>
      <c r="C11" s="165" t="s">
        <v>2</v>
      </c>
      <c r="D11" s="182">
        <v>1</v>
      </c>
      <c r="E11" s="211">
        <v>140820</v>
      </c>
      <c r="F11" s="166">
        <f t="shared" si="1"/>
        <v>78521.232000000018</v>
      </c>
      <c r="G11" s="166">
        <f t="shared" si="0"/>
        <v>219341.23200000002</v>
      </c>
      <c r="H11" s="211">
        <v>1530</v>
      </c>
      <c r="I11" s="167">
        <f t="shared" si="2"/>
        <v>143.35000000000002</v>
      </c>
      <c r="J11" s="210">
        <v>1990</v>
      </c>
      <c r="K11" s="181"/>
      <c r="L11" s="158">
        <f t="shared" si="3"/>
        <v>110.19999999999999</v>
      </c>
      <c r="M11" s="48"/>
    </row>
    <row r="12" spans="2:19" ht="24.35" customHeight="1" x14ac:dyDescent="0.3">
      <c r="B12" s="48"/>
      <c r="C12" s="165" t="s">
        <v>3</v>
      </c>
      <c r="D12" s="182">
        <v>1.6</v>
      </c>
      <c r="E12" s="211">
        <v>173550</v>
      </c>
      <c r="F12" s="166">
        <f t="shared" si="1"/>
        <v>96771.48000000001</v>
      </c>
      <c r="G12" s="166">
        <f t="shared" si="0"/>
        <v>270321.48</v>
      </c>
      <c r="H12" s="211">
        <v>2902.3999999999996</v>
      </c>
      <c r="I12" s="167">
        <f t="shared" si="2"/>
        <v>93.149999999999991</v>
      </c>
      <c r="J12" s="210">
        <v>3158.3999999999996</v>
      </c>
      <c r="K12" s="181"/>
      <c r="L12" s="158">
        <f t="shared" si="3"/>
        <v>85.600000000000009</v>
      </c>
      <c r="M12" s="48"/>
    </row>
    <row r="13" spans="2:19" ht="24.35" customHeight="1" x14ac:dyDescent="0.3">
      <c r="B13" s="48"/>
      <c r="C13" s="165" t="s">
        <v>5</v>
      </c>
      <c r="D13" s="182">
        <v>1.5</v>
      </c>
      <c r="E13" s="211">
        <v>145372.5</v>
      </c>
      <c r="F13" s="166">
        <f t="shared" si="1"/>
        <v>81059.70600000002</v>
      </c>
      <c r="G13" s="166">
        <f t="shared" si="0"/>
        <v>226432.20600000001</v>
      </c>
      <c r="H13" s="211">
        <v>2599</v>
      </c>
      <c r="I13" s="167">
        <f t="shared" si="2"/>
        <v>87.100000000000009</v>
      </c>
      <c r="J13" s="210">
        <v>2936</v>
      </c>
      <c r="K13" s="181"/>
      <c r="L13" s="158">
        <f t="shared" si="3"/>
        <v>77.099999999999994</v>
      </c>
      <c r="M13" s="48"/>
    </row>
    <row r="14" spans="2:19" ht="24.35" customHeight="1" x14ac:dyDescent="0.3">
      <c r="B14" s="48"/>
      <c r="C14" s="165" t="s">
        <v>4</v>
      </c>
      <c r="D14" s="182">
        <v>1</v>
      </c>
      <c r="E14" s="211">
        <v>86500</v>
      </c>
      <c r="F14" s="166">
        <f t="shared" si="1"/>
        <v>48232.400000000009</v>
      </c>
      <c r="G14" s="166">
        <f t="shared" si="0"/>
        <v>134732.40000000002</v>
      </c>
      <c r="H14" s="211">
        <v>1744</v>
      </c>
      <c r="I14" s="167">
        <f t="shared" si="2"/>
        <v>77.25</v>
      </c>
      <c r="J14" s="210">
        <v>2016</v>
      </c>
      <c r="K14" s="181"/>
      <c r="L14" s="158">
        <f t="shared" si="3"/>
        <v>66.849999999999994</v>
      </c>
      <c r="M14" s="48"/>
    </row>
    <row r="15" spans="2:19" ht="24.35" customHeight="1" x14ac:dyDescent="0.3">
      <c r="B15" s="48"/>
      <c r="C15" s="165" t="s">
        <v>6</v>
      </c>
      <c r="D15" s="182">
        <v>1</v>
      </c>
      <c r="E15" s="211">
        <v>42060</v>
      </c>
      <c r="F15" s="166">
        <f t="shared" si="1"/>
        <v>23452.656000000003</v>
      </c>
      <c r="G15" s="166">
        <f t="shared" si="0"/>
        <v>65512.656000000003</v>
      </c>
      <c r="H15" s="211">
        <v>1234</v>
      </c>
      <c r="I15" s="167">
        <f t="shared" si="2"/>
        <v>53.099999999999994</v>
      </c>
      <c r="J15" s="210">
        <v>1604</v>
      </c>
      <c r="K15" s="181"/>
      <c r="L15" s="158">
        <f t="shared" si="3"/>
        <v>40.85</v>
      </c>
      <c r="M15" s="48"/>
    </row>
    <row r="16" spans="2:19" ht="6.35" customHeight="1" x14ac:dyDescent="0.3">
      <c r="B16" s="48"/>
      <c r="C16" s="168"/>
      <c r="D16" s="139"/>
      <c r="E16" s="140"/>
      <c r="F16" s="140"/>
      <c r="G16" s="140"/>
      <c r="H16" s="140"/>
      <c r="I16" s="169"/>
      <c r="J16" s="170"/>
      <c r="K16" s="171"/>
      <c r="L16" s="170"/>
      <c r="M16" s="48"/>
    </row>
    <row r="17" spans="1:13" ht="24.35" customHeight="1" x14ac:dyDescent="0.3">
      <c r="B17" s="48"/>
      <c r="C17" s="165" t="s">
        <v>223</v>
      </c>
      <c r="D17" s="183">
        <f>SUM(D9:D15)</f>
        <v>8.1</v>
      </c>
      <c r="E17" s="212">
        <f>SUM(E9:E15)</f>
        <v>966332.5</v>
      </c>
      <c r="F17" s="166">
        <f>SUM(F9:F15)</f>
        <v>538827.00200000009</v>
      </c>
      <c r="G17" s="166">
        <f>SUM(G9:G15)</f>
        <v>1505159.5019999999</v>
      </c>
      <c r="H17" s="212">
        <f>SUM(H9:H15)</f>
        <v>12761.4</v>
      </c>
      <c r="I17" s="167">
        <f>IF(H17=0,0,ROUND(G17/H17/5,2)*5)</f>
        <v>117.95</v>
      </c>
      <c r="J17" s="212">
        <f>SUM(J9:J15)</f>
        <v>15738.4</v>
      </c>
      <c r="K17" s="184"/>
      <c r="L17" s="167">
        <f>IF(K17&lt;&gt;0,K17,IF(J17=0,0,ROUND(G17/J17/5,2)*5))</f>
        <v>95.649999999999991</v>
      </c>
      <c r="M17" s="48"/>
    </row>
    <row r="18" spans="1:13" x14ac:dyDescent="0.3">
      <c r="B18" s="48"/>
      <c r="C18" s="49"/>
      <c r="D18" s="48"/>
      <c r="E18" s="50"/>
      <c r="F18" s="50"/>
      <c r="G18" s="50"/>
      <c r="H18" s="48"/>
      <c r="I18" s="48"/>
      <c r="J18" s="48"/>
      <c r="K18" s="159"/>
      <c r="L18" s="48"/>
      <c r="M18" s="48"/>
    </row>
    <row r="19" spans="1:13" x14ac:dyDescent="0.3">
      <c r="B19" s="48"/>
      <c r="C19" s="72" t="str">
        <f>xx!$D$211</f>
        <v>* mittlerer Stundenansatz</v>
      </c>
      <c r="D19" s="48"/>
      <c r="E19" s="50"/>
      <c r="F19" s="50"/>
      <c r="G19" s="50"/>
      <c r="H19" s="48"/>
      <c r="I19" s="48"/>
      <c r="J19" s="48"/>
      <c r="K19" s="159"/>
      <c r="L19" s="48"/>
      <c r="M19" s="48"/>
    </row>
    <row r="20" spans="1:13" x14ac:dyDescent="0.3">
      <c r="B20" s="48"/>
      <c r="C20" s="72" t="str">
        <f>xx!$D$214</f>
        <v>** eff. Arbeitszeit = Jahres-Arbeitszeit - Ferien und Weiterbildung</v>
      </c>
      <c r="D20" s="48"/>
      <c r="E20" s="50"/>
      <c r="F20" s="50"/>
      <c r="G20" s="50"/>
      <c r="H20" s="48"/>
      <c r="I20" s="48"/>
      <c r="J20" s="48"/>
      <c r="K20" s="159"/>
      <c r="L20" s="48"/>
      <c r="M20" s="48"/>
    </row>
    <row r="21" spans="1:13" x14ac:dyDescent="0.3">
      <c r="B21" s="48"/>
      <c r="C21" s="49"/>
      <c r="D21" s="48"/>
      <c r="E21" s="50"/>
      <c r="F21" s="50"/>
      <c r="G21" s="50"/>
      <c r="H21" s="48"/>
      <c r="I21" s="48"/>
      <c r="J21" s="48"/>
      <c r="K21" s="159"/>
      <c r="L21" s="48"/>
      <c r="M21" s="48"/>
    </row>
    <row r="22" spans="1:13" x14ac:dyDescent="0.3">
      <c r="B22" s="48"/>
      <c r="C22" s="49"/>
      <c r="D22" s="48"/>
      <c r="E22" s="50"/>
      <c r="F22" s="50"/>
      <c r="G22" s="50"/>
      <c r="H22" s="48"/>
      <c r="I22" s="48"/>
      <c r="J22" s="48"/>
      <c r="K22" s="159"/>
      <c r="L22" s="48"/>
      <c r="M22" s="48"/>
    </row>
    <row r="23" spans="1:13" hidden="1" x14ac:dyDescent="0.3">
      <c r="A23" s="43" t="s">
        <v>271</v>
      </c>
      <c r="B23" s="48"/>
      <c r="C23" s="49"/>
      <c r="D23" s="48"/>
      <c r="E23" s="50"/>
      <c r="F23" s="50"/>
      <c r="G23" s="50"/>
      <c r="H23" s="48"/>
      <c r="I23" s="48"/>
      <c r="J23" s="48"/>
      <c r="K23" s="159"/>
      <c r="L23" s="48"/>
      <c r="M23" s="48"/>
    </row>
  </sheetData>
  <sheetProtection algorithmName="SHA-512" hashValue="U3CQdrFg34eSA8ACsLkjPEcHwLJCEHiohT5tlczFYcForkKge6WQGV6a/uXiEVfnH1SY7F88vGs2MDC4Kf0cSw==" saltValue="ufX0eS7qgceTLMXkeiKHAw==" spinCount="100000" sheet="1" objects="1" scenarios="1"/>
  <mergeCells count="1">
    <mergeCell ref="Q8:R9"/>
  </mergeCells>
  <printOptions horizontalCentered="1"/>
  <pageMargins left="0.59" right="0.4" top="0.78" bottom="0.65" header="0.57999999999999996" footer="0.39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/>
  <dimension ref="A1:AU228"/>
  <sheetViews>
    <sheetView topLeftCell="AU1" zoomScaleNormal="100" workbookViewId="0">
      <selection activeCell="AT1" sqref="A1:AT1048576"/>
    </sheetView>
  </sheetViews>
  <sheetFormatPr baseColWidth="10" defaultColWidth="13.25" defaultRowHeight="11.6" x14ac:dyDescent="0.3"/>
  <cols>
    <col min="1" max="1" width="16.75" hidden="1" customWidth="1"/>
    <col min="2" max="3" width="7.75" hidden="1" customWidth="1"/>
    <col min="4" max="8" width="38.33203125" hidden="1" customWidth="1"/>
    <col min="9" max="46" width="13.25" hidden="1" customWidth="1"/>
    <col min="47" max="47" width="13.25" customWidth="1"/>
  </cols>
  <sheetData>
    <row r="1" spans="1:46" x14ac:dyDescent="0.3">
      <c r="A1" s="15" t="s">
        <v>121</v>
      </c>
      <c r="B1" s="16" t="s">
        <v>123</v>
      </c>
      <c r="C1" s="16" t="s">
        <v>124</v>
      </c>
      <c r="D1" s="17" t="s">
        <v>134</v>
      </c>
      <c r="E1" s="10" t="s">
        <v>117</v>
      </c>
      <c r="F1" s="10" t="s">
        <v>118</v>
      </c>
      <c r="G1" s="10" t="s">
        <v>119</v>
      </c>
      <c r="H1" s="10" t="s">
        <v>120</v>
      </c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299" t="s">
        <v>397</v>
      </c>
    </row>
    <row r="2" spans="1:46" x14ac:dyDescent="0.3">
      <c r="A2" s="18" t="s">
        <v>134</v>
      </c>
      <c r="B2" s="19"/>
      <c r="C2" s="19"/>
      <c r="D2" s="22">
        <v>1</v>
      </c>
      <c r="E2" s="7"/>
      <c r="F2" s="7"/>
      <c r="G2" s="7"/>
      <c r="H2" s="7"/>
      <c r="AT2" s="298" t="s">
        <v>459</v>
      </c>
    </row>
    <row r="3" spans="1:46" x14ac:dyDescent="0.3">
      <c r="A3" s="24" t="s">
        <v>132</v>
      </c>
      <c r="B3" s="25"/>
      <c r="C3" s="25"/>
      <c r="D3" s="23" t="str">
        <f>INDEX($E3:$G3,$D$2)</f>
        <v>GEHALT</v>
      </c>
      <c r="E3" s="8" t="s">
        <v>122</v>
      </c>
      <c r="F3" s="8" t="s">
        <v>128</v>
      </c>
      <c r="G3" s="8" t="s">
        <v>139</v>
      </c>
      <c r="H3" s="8"/>
    </row>
    <row r="4" spans="1:46" x14ac:dyDescent="0.3">
      <c r="A4" s="24" t="s">
        <v>132</v>
      </c>
      <c r="B4" s="25"/>
      <c r="C4" s="25"/>
      <c r="D4" s="23" t="str">
        <f t="shared" ref="D4:D69" si="0">INDEX($E4:$G4,$D$2)</f>
        <v>KOSTEN</v>
      </c>
      <c r="E4" s="8" t="s">
        <v>125</v>
      </c>
      <c r="F4" s="8" t="s">
        <v>129</v>
      </c>
      <c r="G4" s="8" t="s">
        <v>140</v>
      </c>
      <c r="H4" s="8"/>
    </row>
    <row r="5" spans="1:46" x14ac:dyDescent="0.3">
      <c r="A5" s="24" t="s">
        <v>132</v>
      </c>
      <c r="B5" s="25"/>
      <c r="C5" s="25"/>
      <c r="D5" s="23" t="str">
        <f t="shared" si="0"/>
        <v>Beispiel Gehalt</v>
      </c>
      <c r="E5" s="8" t="s">
        <v>126</v>
      </c>
      <c r="F5" s="8" t="s">
        <v>130</v>
      </c>
      <c r="G5" s="8" t="s">
        <v>141</v>
      </c>
      <c r="H5" s="8"/>
    </row>
    <row r="6" spans="1:46" x14ac:dyDescent="0.3">
      <c r="A6" s="24" t="s">
        <v>132</v>
      </c>
      <c r="B6" s="25"/>
      <c r="C6" s="25"/>
      <c r="D6" s="23" t="str">
        <f>INDEX($E6:$G6,$D$2)</f>
        <v>Beispiel Kosten</v>
      </c>
      <c r="E6" s="8" t="s">
        <v>127</v>
      </c>
      <c r="F6" s="8" t="s">
        <v>131</v>
      </c>
      <c r="G6" s="8" t="s">
        <v>142</v>
      </c>
      <c r="H6" s="8"/>
    </row>
    <row r="7" spans="1:46" x14ac:dyDescent="0.3">
      <c r="A7" s="24" t="s">
        <v>132</v>
      </c>
      <c r="B7" s="25"/>
      <c r="C7" s="25"/>
      <c r="D7" s="23" t="str">
        <f t="shared" ref="D7:D9" si="1">INDEX($E7:$G7,$D$2)</f>
        <v>Beispiel Qual. Kat.</v>
      </c>
      <c r="E7" s="8" t="s">
        <v>403</v>
      </c>
      <c r="F7" s="119" t="s">
        <v>404</v>
      </c>
      <c r="G7" s="119" t="s">
        <v>405</v>
      </c>
      <c r="H7" s="8"/>
    </row>
    <row r="8" spans="1:46" x14ac:dyDescent="0.3">
      <c r="A8" s="24" t="s">
        <v>132</v>
      </c>
      <c r="B8" s="25"/>
      <c r="C8" s="25"/>
      <c r="D8" s="23" t="str">
        <f t="shared" si="1"/>
        <v>Qual. Kat.</v>
      </c>
      <c r="E8" s="119" t="s">
        <v>234</v>
      </c>
      <c r="F8" s="119" t="s">
        <v>406</v>
      </c>
      <c r="G8" s="119" t="s">
        <v>406</v>
      </c>
      <c r="H8" s="8"/>
    </row>
    <row r="9" spans="1:46" x14ac:dyDescent="0.3">
      <c r="A9" s="24" t="s">
        <v>132</v>
      </c>
      <c r="B9" s="25"/>
      <c r="C9" s="25"/>
      <c r="D9" s="23" t="str">
        <f t="shared" si="1"/>
        <v>StdAnsatz</v>
      </c>
      <c r="E9" s="119" t="s">
        <v>430</v>
      </c>
      <c r="F9" s="119" t="s">
        <v>432</v>
      </c>
      <c r="G9" s="119" t="s">
        <v>431</v>
      </c>
      <c r="H9" s="8"/>
    </row>
    <row r="10" spans="1:46" x14ac:dyDescent="0.3">
      <c r="A10" s="24"/>
      <c r="B10" s="25"/>
      <c r="C10" s="25"/>
      <c r="D10" s="23"/>
      <c r="E10" s="119"/>
      <c r="F10" s="119"/>
      <c r="G10" s="119"/>
      <c r="H10" s="12"/>
    </row>
    <row r="11" spans="1:46" x14ac:dyDescent="0.3">
      <c r="A11" s="24" t="s">
        <v>122</v>
      </c>
      <c r="B11" s="25"/>
      <c r="C11" s="25"/>
      <c r="D11" s="23" t="str">
        <f t="shared" ref="D11:D31" si="2">INDEX($E11:$G11,$D$2)</f>
        <v>Ausblenden mit F3</v>
      </c>
      <c r="E11" s="13" t="s">
        <v>393</v>
      </c>
      <c r="F11" s="13" t="s">
        <v>394</v>
      </c>
      <c r="G11" s="12" t="s">
        <v>395</v>
      </c>
      <c r="H11" s="8"/>
    </row>
    <row r="12" spans="1:46" ht="23.15" x14ac:dyDescent="0.3">
      <c r="A12" s="24" t="s">
        <v>122</v>
      </c>
      <c r="B12" s="25"/>
      <c r="C12" s="25"/>
      <c r="D12" s="23" t="str">
        <f t="shared" si="2"/>
        <v>Ermittlung der Gehaltskosten und der auftragsbezogenen Arbeitsstunden</v>
      </c>
      <c r="E12" s="13" t="s">
        <v>58</v>
      </c>
      <c r="F12" s="13" t="s">
        <v>83</v>
      </c>
      <c r="G12" s="8" t="s">
        <v>143</v>
      </c>
      <c r="H12" s="8"/>
    </row>
    <row r="13" spans="1:46" x14ac:dyDescent="0.3">
      <c r="A13" s="24" t="s">
        <v>122</v>
      </c>
      <c r="B13" s="25"/>
      <c r="C13" s="25"/>
      <c r="D13" s="23" t="str">
        <f t="shared" si="2"/>
        <v>Jahr</v>
      </c>
      <c r="E13" s="13" t="s">
        <v>54</v>
      </c>
      <c r="F13" s="13" t="s">
        <v>84</v>
      </c>
      <c r="G13" s="8" t="s">
        <v>144</v>
      </c>
      <c r="H13" s="8"/>
    </row>
    <row r="14" spans="1:46" x14ac:dyDescent="0.3">
      <c r="A14" s="24" t="s">
        <v>122</v>
      </c>
      <c r="B14" s="25"/>
      <c r="C14" s="25"/>
      <c r="D14" s="23" t="str">
        <f t="shared" si="2"/>
        <v>Jahresarbeitsstunden</v>
      </c>
      <c r="E14" s="120" t="s">
        <v>425</v>
      </c>
      <c r="F14" s="120" t="s">
        <v>133</v>
      </c>
      <c r="G14" s="190" t="s">
        <v>145</v>
      </c>
      <c r="H14" s="8"/>
    </row>
    <row r="15" spans="1:46" x14ac:dyDescent="0.3">
      <c r="A15" s="24" t="s">
        <v>122</v>
      </c>
      <c r="B15" s="25"/>
      <c r="C15" s="25"/>
      <c r="D15" s="23" t="str">
        <f t="shared" si="2"/>
        <v>(52 Wo x 42 Std)</v>
      </c>
      <c r="E15" s="120" t="s">
        <v>428</v>
      </c>
      <c r="F15" s="120" t="s">
        <v>426</v>
      </c>
      <c r="G15" s="190" t="s">
        <v>427</v>
      </c>
      <c r="H15" s="8"/>
    </row>
    <row r="16" spans="1:46" x14ac:dyDescent="0.3">
      <c r="A16" s="24" t="s">
        <v>122</v>
      </c>
      <c r="B16" s="25"/>
      <c r="C16" s="25"/>
      <c r="D16" s="23" t="str">
        <f t="shared" si="2"/>
        <v>Sozialleistungen</v>
      </c>
      <c r="E16" s="13" t="s">
        <v>10</v>
      </c>
      <c r="F16" s="13" t="s">
        <v>112</v>
      </c>
      <c r="G16" s="8" t="s">
        <v>146</v>
      </c>
      <c r="H16" s="8"/>
    </row>
    <row r="17" spans="1:8" x14ac:dyDescent="0.3">
      <c r="A17" s="24" t="s">
        <v>122</v>
      </c>
      <c r="B17" s="25"/>
      <c r="C17" s="25"/>
      <c r="D17" s="23" t="str">
        <f t="shared" si="2"/>
        <v>Kat. 1</v>
      </c>
      <c r="E17" s="8" t="s">
        <v>106</v>
      </c>
      <c r="F17" s="8" t="s">
        <v>113</v>
      </c>
      <c r="G17" s="8" t="s">
        <v>113</v>
      </c>
      <c r="H17" s="8"/>
    </row>
    <row r="18" spans="1:8" x14ac:dyDescent="0.3">
      <c r="A18" s="24" t="s">
        <v>122</v>
      </c>
      <c r="B18" s="25"/>
      <c r="C18" s="25"/>
      <c r="D18" s="23" t="str">
        <f t="shared" si="2"/>
        <v>Kat. 2</v>
      </c>
      <c r="E18" s="8" t="s">
        <v>107</v>
      </c>
      <c r="F18" s="8" t="s">
        <v>114</v>
      </c>
      <c r="G18" s="8" t="s">
        <v>114</v>
      </c>
      <c r="H18" s="8"/>
    </row>
    <row r="19" spans="1:8" x14ac:dyDescent="0.3">
      <c r="A19" s="24" t="s">
        <v>122</v>
      </c>
      <c r="B19" s="25"/>
      <c r="C19" s="25"/>
      <c r="D19" s="23" t="str">
        <f t="shared" si="2"/>
        <v>Kat. 3</v>
      </c>
      <c r="E19" s="8" t="s">
        <v>108</v>
      </c>
      <c r="F19" s="8" t="s">
        <v>115</v>
      </c>
      <c r="G19" s="8" t="s">
        <v>115</v>
      </c>
      <c r="H19" s="8"/>
    </row>
    <row r="20" spans="1:8" x14ac:dyDescent="0.3">
      <c r="A20" s="24" t="s">
        <v>122</v>
      </c>
      <c r="B20" s="25"/>
      <c r="C20" s="25"/>
      <c r="D20" s="23" t="str">
        <f t="shared" si="2"/>
        <v>Kat. 4</v>
      </c>
      <c r="E20" s="119" t="s">
        <v>401</v>
      </c>
      <c r="F20" s="119" t="s">
        <v>402</v>
      </c>
      <c r="G20" s="119" t="s">
        <v>402</v>
      </c>
      <c r="H20" s="119"/>
    </row>
    <row r="21" spans="1:8" x14ac:dyDescent="0.3">
      <c r="A21" s="24" t="s">
        <v>122</v>
      </c>
      <c r="B21" s="25"/>
      <c r="C21" s="25"/>
      <c r="D21" s="23" t="str">
        <f t="shared" si="2"/>
        <v>Kat. 5</v>
      </c>
      <c r="E21" s="119" t="s">
        <v>419</v>
      </c>
      <c r="F21" s="119" t="s">
        <v>420</v>
      </c>
      <c r="G21" s="119" t="s">
        <v>420</v>
      </c>
      <c r="H21" s="8"/>
    </row>
    <row r="22" spans="1:8" x14ac:dyDescent="0.3">
      <c r="A22" s="24" t="s">
        <v>122</v>
      </c>
      <c r="B22" s="25"/>
      <c r="C22" s="25"/>
      <c r="D22" s="23" t="str">
        <f t="shared" si="2"/>
        <v>AHV</v>
      </c>
      <c r="E22" s="8" t="s">
        <v>11</v>
      </c>
      <c r="F22" s="8" t="s">
        <v>85</v>
      </c>
      <c r="G22" s="8" t="s">
        <v>85</v>
      </c>
      <c r="H22" s="8"/>
    </row>
    <row r="23" spans="1:8" x14ac:dyDescent="0.3">
      <c r="A23" s="24" t="s">
        <v>122</v>
      </c>
      <c r="B23" s="25"/>
      <c r="C23" s="25"/>
      <c r="D23" s="23" t="str">
        <f t="shared" si="2"/>
        <v>ALV</v>
      </c>
      <c r="E23" s="8" t="s">
        <v>39</v>
      </c>
      <c r="F23" s="8" t="s">
        <v>86</v>
      </c>
      <c r="G23" s="119" t="s">
        <v>330</v>
      </c>
      <c r="H23" s="8"/>
    </row>
    <row r="24" spans="1:8" x14ac:dyDescent="0.3">
      <c r="A24" s="24" t="s">
        <v>122</v>
      </c>
      <c r="B24" s="25"/>
      <c r="C24" s="25"/>
      <c r="D24" s="23" t="str">
        <f t="shared" si="2"/>
        <v>FAK</v>
      </c>
      <c r="E24" s="8" t="s">
        <v>40</v>
      </c>
      <c r="F24" s="8" t="s">
        <v>147</v>
      </c>
      <c r="G24" s="8" t="s">
        <v>147</v>
      </c>
      <c r="H24" s="8"/>
    </row>
    <row r="25" spans="1:8" x14ac:dyDescent="0.3">
      <c r="A25" s="24" t="s">
        <v>122</v>
      </c>
      <c r="B25" s="25"/>
      <c r="C25" s="25"/>
      <c r="D25" s="23" t="str">
        <f t="shared" si="2"/>
        <v>UVG</v>
      </c>
      <c r="E25" s="119" t="s">
        <v>41</v>
      </c>
      <c r="F25" s="119" t="s">
        <v>332</v>
      </c>
      <c r="G25" s="119" t="s">
        <v>148</v>
      </c>
      <c r="H25" s="8"/>
    </row>
    <row r="26" spans="1:8" x14ac:dyDescent="0.3">
      <c r="A26" s="24" t="s">
        <v>122</v>
      </c>
      <c r="B26" s="25"/>
      <c r="C26" s="25"/>
      <c r="D26" s="23" t="str">
        <f t="shared" si="2"/>
        <v>KTG</v>
      </c>
      <c r="E26" s="119" t="s">
        <v>333</v>
      </c>
      <c r="F26" s="119" t="s">
        <v>334</v>
      </c>
      <c r="G26" s="119" t="s">
        <v>335</v>
      </c>
      <c r="H26" s="8"/>
    </row>
    <row r="27" spans="1:8" x14ac:dyDescent="0.3">
      <c r="A27" s="24" t="s">
        <v>122</v>
      </c>
      <c r="B27" s="25"/>
      <c r="C27" s="25"/>
      <c r="D27" s="23" t="str">
        <f t="shared" si="2"/>
        <v>Alter 25 - 34</v>
      </c>
      <c r="E27" s="119" t="s">
        <v>407</v>
      </c>
      <c r="F27" s="119" t="s">
        <v>408</v>
      </c>
      <c r="G27" s="119" t="s">
        <v>409</v>
      </c>
      <c r="H27" s="8"/>
    </row>
    <row r="28" spans="1:8" x14ac:dyDescent="0.3">
      <c r="A28" s="24" t="s">
        <v>122</v>
      </c>
      <c r="B28" s="25"/>
      <c r="C28" s="25"/>
      <c r="D28" s="23" t="str">
        <f t="shared" si="2"/>
        <v>Alter 35 - 44</v>
      </c>
      <c r="E28" s="119" t="s">
        <v>410</v>
      </c>
      <c r="F28" s="119" t="s">
        <v>412</v>
      </c>
      <c r="G28" s="119" t="s">
        <v>413</v>
      </c>
      <c r="H28" s="8"/>
    </row>
    <row r="29" spans="1:8" x14ac:dyDescent="0.3">
      <c r="A29" s="24" t="s">
        <v>122</v>
      </c>
      <c r="B29" s="25"/>
      <c r="C29" s="25"/>
      <c r="D29" s="23" t="str">
        <f t="shared" si="2"/>
        <v>Alter 45 - 54</v>
      </c>
      <c r="E29" s="119" t="s">
        <v>411</v>
      </c>
      <c r="F29" s="119" t="s">
        <v>414</v>
      </c>
      <c r="G29" s="119" t="s">
        <v>415</v>
      </c>
      <c r="H29" s="8"/>
    </row>
    <row r="30" spans="1:8" x14ac:dyDescent="0.3">
      <c r="A30" s="24" t="s">
        <v>122</v>
      </c>
      <c r="B30" s="25"/>
      <c r="C30" s="25"/>
      <c r="D30" s="23" t="str">
        <f t="shared" si="2"/>
        <v>Alter 55 - 65</v>
      </c>
      <c r="E30" s="119" t="s">
        <v>416</v>
      </c>
      <c r="F30" s="119" t="s">
        <v>417</v>
      </c>
      <c r="G30" s="119" t="s">
        <v>418</v>
      </c>
      <c r="H30" s="119"/>
    </row>
    <row r="31" spans="1:8" x14ac:dyDescent="0.3">
      <c r="A31" s="24" t="s">
        <v>122</v>
      </c>
      <c r="B31" s="25"/>
      <c r="C31" s="25"/>
      <c r="D31" s="23" t="str">
        <f t="shared" si="2"/>
        <v>Ohne BVG</v>
      </c>
      <c r="E31" s="8" t="s">
        <v>138</v>
      </c>
      <c r="F31" s="8" t="s">
        <v>208</v>
      </c>
      <c r="G31" s="8" t="s">
        <v>209</v>
      </c>
      <c r="H31" s="130"/>
    </row>
    <row r="32" spans="1:8" x14ac:dyDescent="0.3">
      <c r="A32" s="24"/>
      <c r="B32" s="25"/>
      <c r="C32" s="25"/>
      <c r="D32" s="23"/>
      <c r="E32" s="119"/>
      <c r="F32" s="119"/>
      <c r="G32" s="119"/>
      <c r="H32" s="119"/>
    </row>
    <row r="33" spans="1:8" x14ac:dyDescent="0.3">
      <c r="A33" s="24" t="s">
        <v>122</v>
      </c>
      <c r="B33" s="25">
        <v>13</v>
      </c>
      <c r="C33" s="25">
        <v>4</v>
      </c>
      <c r="D33" s="23" t="str">
        <f t="shared" si="0"/>
        <v>FEHLER: Jahres-Arbeitsstunden eingeben</v>
      </c>
      <c r="E33" s="8" t="s">
        <v>272</v>
      </c>
      <c r="F33" s="8" t="s">
        <v>273</v>
      </c>
      <c r="G33" s="8" t="s">
        <v>274</v>
      </c>
      <c r="H33" s="8"/>
    </row>
    <row r="34" spans="1:8" x14ac:dyDescent="0.3">
      <c r="A34" s="24" t="s">
        <v>122</v>
      </c>
      <c r="B34" s="25">
        <v>13</v>
      </c>
      <c r="C34" s="25">
        <v>9</v>
      </c>
      <c r="D34" s="23" t="str">
        <f t="shared" si="0"/>
        <v>BVG</v>
      </c>
      <c r="E34" s="8" t="s">
        <v>137</v>
      </c>
      <c r="F34" s="8" t="s">
        <v>87</v>
      </c>
      <c r="G34" s="8" t="s">
        <v>87</v>
      </c>
      <c r="H34" s="8"/>
    </row>
    <row r="35" spans="1:8" x14ac:dyDescent="0.3">
      <c r="A35" s="24" t="s">
        <v>122</v>
      </c>
      <c r="B35" s="25">
        <v>13</v>
      </c>
      <c r="C35" s="25">
        <v>12</v>
      </c>
      <c r="D35" s="23" t="str">
        <f t="shared" si="0"/>
        <v>BVG</v>
      </c>
      <c r="E35" s="8" t="s">
        <v>137</v>
      </c>
      <c r="F35" s="8" t="s">
        <v>87</v>
      </c>
      <c r="G35" s="8" t="s">
        <v>87</v>
      </c>
      <c r="H35" s="8"/>
    </row>
    <row r="36" spans="1:8" x14ac:dyDescent="0.3">
      <c r="A36" s="24" t="s">
        <v>122</v>
      </c>
      <c r="B36" s="25">
        <v>13</v>
      </c>
      <c r="C36" s="25">
        <v>15</v>
      </c>
      <c r="D36" s="23" t="str">
        <f t="shared" si="0"/>
        <v>BVG</v>
      </c>
      <c r="E36" s="8" t="s">
        <v>137</v>
      </c>
      <c r="F36" s="8" t="s">
        <v>87</v>
      </c>
      <c r="G36" s="8" t="s">
        <v>87</v>
      </c>
      <c r="H36" s="8"/>
    </row>
    <row r="37" spans="1:8" ht="23.15" x14ac:dyDescent="0.3">
      <c r="A37" s="24" t="s">
        <v>122</v>
      </c>
      <c r="B37" s="25">
        <v>14</v>
      </c>
      <c r="C37" s="25">
        <v>13</v>
      </c>
      <c r="D37" s="23" t="str">
        <f t="shared" si="0"/>
        <v>Verwaltungskosten nicht berücksichtigt</v>
      </c>
      <c r="E37" s="8" t="s">
        <v>50</v>
      </c>
      <c r="F37" s="119" t="s">
        <v>424</v>
      </c>
      <c r="G37" s="119" t="s">
        <v>360</v>
      </c>
      <c r="H37" s="8"/>
    </row>
    <row r="38" spans="1:8" ht="23.15" x14ac:dyDescent="0.3">
      <c r="A38" s="24" t="s">
        <v>122</v>
      </c>
      <c r="B38" s="25">
        <v>15</v>
      </c>
      <c r="C38" s="25">
        <v>13</v>
      </c>
      <c r="D38" s="23" t="str">
        <f t="shared" si="0"/>
        <v>wenn &lt; 100%, Total = Anzahl Mitarbeiter * 100%</v>
      </c>
      <c r="E38" s="119" t="s">
        <v>398</v>
      </c>
      <c r="F38" s="119" t="s">
        <v>399</v>
      </c>
      <c r="G38" s="119" t="s">
        <v>400</v>
      </c>
      <c r="H38" s="8"/>
    </row>
    <row r="39" spans="1:8" x14ac:dyDescent="0.3">
      <c r="A39" s="23" t="s">
        <v>122</v>
      </c>
      <c r="B39" s="26">
        <v>16</v>
      </c>
      <c r="C39" s="26">
        <v>4</v>
      </c>
      <c r="D39" s="23" t="str">
        <f t="shared" si="0"/>
        <v>Mitarbeiter</v>
      </c>
      <c r="E39" s="8" t="s">
        <v>49</v>
      </c>
      <c r="F39" s="8" t="s">
        <v>88</v>
      </c>
      <c r="G39" s="8" t="s">
        <v>149</v>
      </c>
      <c r="H39" s="8"/>
    </row>
    <row r="40" spans="1:8" x14ac:dyDescent="0.3">
      <c r="A40" s="24" t="s">
        <v>122</v>
      </c>
      <c r="B40" s="25">
        <v>16</v>
      </c>
      <c r="C40" s="25">
        <v>6</v>
      </c>
      <c r="D40" s="23" t="str">
        <f t="shared" si="0"/>
        <v>Gehaltskosten</v>
      </c>
      <c r="E40" s="8" t="s">
        <v>13</v>
      </c>
      <c r="F40" s="8" t="s">
        <v>89</v>
      </c>
      <c r="G40" s="8" t="s">
        <v>150</v>
      </c>
      <c r="H40" s="8"/>
    </row>
    <row r="41" spans="1:8" x14ac:dyDescent="0.3">
      <c r="A41" s="23" t="s">
        <v>122</v>
      </c>
      <c r="B41" s="26">
        <v>16</v>
      </c>
      <c r="C41" s="26">
        <v>12</v>
      </c>
      <c r="D41" s="23" t="str">
        <f t="shared" si="0"/>
        <v>Auftragsbezogene Stunden</v>
      </c>
      <c r="E41" s="8" t="s">
        <v>57</v>
      </c>
      <c r="F41" s="8" t="s">
        <v>92</v>
      </c>
      <c r="G41" s="8" t="s">
        <v>151</v>
      </c>
      <c r="H41" s="8"/>
    </row>
    <row r="42" spans="1:8" x14ac:dyDescent="0.3">
      <c r="A42" s="23" t="s">
        <v>122</v>
      </c>
      <c r="B42" s="26">
        <v>17</v>
      </c>
      <c r="C42" s="26">
        <v>5</v>
      </c>
      <c r="D42" s="23" t="str">
        <f t="shared" si="0"/>
        <v>Qualifikations-Kat.</v>
      </c>
      <c r="E42" s="8" t="s">
        <v>222</v>
      </c>
      <c r="F42" s="8" t="s">
        <v>227</v>
      </c>
      <c r="G42" s="8" t="s">
        <v>228</v>
      </c>
      <c r="H42" s="8"/>
    </row>
    <row r="43" spans="1:8" x14ac:dyDescent="0.3">
      <c r="A43" s="24" t="s">
        <v>122</v>
      </c>
      <c r="B43" s="25">
        <v>17</v>
      </c>
      <c r="C43" s="25">
        <v>6</v>
      </c>
      <c r="D43" s="23" t="str">
        <f t="shared" si="0"/>
        <v>AHV-Lohn</v>
      </c>
      <c r="E43" s="8" t="s">
        <v>56</v>
      </c>
      <c r="F43" s="8" t="s">
        <v>240</v>
      </c>
      <c r="G43" s="8" t="s">
        <v>152</v>
      </c>
      <c r="H43" s="8"/>
    </row>
    <row r="44" spans="1:8" ht="23.15" x14ac:dyDescent="0.3">
      <c r="A44" s="24" t="s">
        <v>122</v>
      </c>
      <c r="B44" s="25">
        <v>17</v>
      </c>
      <c r="C44" s="25">
        <v>7</v>
      </c>
      <c r="D44" s="23" t="str">
        <f t="shared" si="0"/>
        <v>Sozialleistungen
Kategorie 1 - 5</v>
      </c>
      <c r="E44" s="119" t="s">
        <v>421</v>
      </c>
      <c r="F44" s="119" t="s">
        <v>422</v>
      </c>
      <c r="G44" s="119" t="s">
        <v>423</v>
      </c>
      <c r="H44" s="8"/>
    </row>
    <row r="45" spans="1:8" ht="23.15" x14ac:dyDescent="0.3">
      <c r="A45" s="24" t="s">
        <v>122</v>
      </c>
      <c r="B45" s="25">
        <v>17</v>
      </c>
      <c r="C45" s="25">
        <v>8</v>
      </c>
      <c r="D45" s="23" t="str">
        <f t="shared" si="0"/>
        <v>Sozialleistungen
nach Kat.</v>
      </c>
      <c r="E45" s="8" t="s">
        <v>216</v>
      </c>
      <c r="F45" s="8" t="s">
        <v>217</v>
      </c>
      <c r="G45" s="8" t="s">
        <v>218</v>
      </c>
      <c r="H45" s="8"/>
    </row>
    <row r="46" spans="1:8" ht="23.15" x14ac:dyDescent="0.3">
      <c r="A46" s="24" t="s">
        <v>122</v>
      </c>
      <c r="B46" s="25">
        <v>17</v>
      </c>
      <c r="C46" s="25">
        <v>9</v>
      </c>
      <c r="D46" s="23" t="str">
        <f t="shared" si="0"/>
        <v>Sozialleistungen 
in CHF</v>
      </c>
      <c r="E46" s="8" t="s">
        <v>102</v>
      </c>
      <c r="F46" s="8" t="s">
        <v>103</v>
      </c>
      <c r="G46" s="8" t="s">
        <v>154</v>
      </c>
      <c r="H46" s="8"/>
    </row>
    <row r="47" spans="1:8" x14ac:dyDescent="0.3">
      <c r="A47" s="24" t="s">
        <v>122</v>
      </c>
      <c r="B47" s="25">
        <v>17</v>
      </c>
      <c r="C47" s="25">
        <v>10</v>
      </c>
      <c r="D47" s="23" t="str">
        <f t="shared" si="0"/>
        <v>Mitarbeiter-Spesen</v>
      </c>
      <c r="E47" s="8" t="s">
        <v>46</v>
      </c>
      <c r="F47" s="8" t="s">
        <v>66</v>
      </c>
      <c r="G47" s="8" t="s">
        <v>155</v>
      </c>
      <c r="H47" s="8"/>
    </row>
    <row r="48" spans="1:8" x14ac:dyDescent="0.3">
      <c r="A48" s="24" t="s">
        <v>122</v>
      </c>
      <c r="B48" s="25">
        <v>17</v>
      </c>
      <c r="C48" s="25">
        <v>11</v>
      </c>
      <c r="D48" s="23" t="str">
        <f t="shared" si="0"/>
        <v>Gehaltskosten</v>
      </c>
      <c r="E48" s="8" t="s">
        <v>13</v>
      </c>
      <c r="F48" s="8" t="s">
        <v>90</v>
      </c>
      <c r="G48" s="8" t="s">
        <v>156</v>
      </c>
      <c r="H48" s="8"/>
    </row>
    <row r="49" spans="1:8" x14ac:dyDescent="0.3">
      <c r="A49" s="24" t="s">
        <v>122</v>
      </c>
      <c r="B49" s="25">
        <v>17</v>
      </c>
      <c r="C49" s="25">
        <v>12</v>
      </c>
      <c r="D49" s="23" t="str">
        <f t="shared" si="0"/>
        <v>Teilzeit in % ***</v>
      </c>
      <c r="E49" s="119" t="s">
        <v>453</v>
      </c>
      <c r="F49" s="119" t="s">
        <v>454</v>
      </c>
      <c r="G49" s="119" t="s">
        <v>455</v>
      </c>
      <c r="H49" s="8"/>
    </row>
    <row r="50" spans="1:8" x14ac:dyDescent="0.3">
      <c r="A50" s="24" t="s">
        <v>122</v>
      </c>
      <c r="B50" s="25">
        <v>17</v>
      </c>
      <c r="C50" s="25">
        <v>13</v>
      </c>
      <c r="D50" s="23" t="str">
        <f t="shared" si="0"/>
        <v>Ueberstunden</v>
      </c>
      <c r="E50" s="8" t="s">
        <v>213</v>
      </c>
      <c r="F50" s="8" t="s">
        <v>215</v>
      </c>
      <c r="G50" s="8" t="s">
        <v>214</v>
      </c>
      <c r="H50" s="8"/>
    </row>
    <row r="51" spans="1:8" x14ac:dyDescent="0.3">
      <c r="A51" s="24" t="s">
        <v>122</v>
      </c>
      <c r="B51" s="25">
        <v>17</v>
      </c>
      <c r="C51" s="25">
        <v>14</v>
      </c>
      <c r="D51" s="23" t="str">
        <f t="shared" si="0"/>
        <v>Ferien / Krankheit</v>
      </c>
      <c r="E51" s="8" t="s">
        <v>42</v>
      </c>
      <c r="F51" s="8" t="s">
        <v>95</v>
      </c>
      <c r="G51" s="8" t="s">
        <v>157</v>
      </c>
      <c r="H51" s="8"/>
    </row>
    <row r="52" spans="1:8" x14ac:dyDescent="0.3">
      <c r="A52" s="24" t="s">
        <v>122</v>
      </c>
      <c r="B52" s="25">
        <v>17</v>
      </c>
      <c r="C52" s="25">
        <v>15</v>
      </c>
      <c r="D52" s="23" t="str">
        <f t="shared" si="0"/>
        <v>Ausbildung</v>
      </c>
      <c r="E52" s="8" t="s">
        <v>43</v>
      </c>
      <c r="F52" s="8" t="s">
        <v>91</v>
      </c>
      <c r="G52" s="8" t="s">
        <v>158</v>
      </c>
      <c r="H52" s="8"/>
    </row>
    <row r="53" spans="1:8" ht="23.15" x14ac:dyDescent="0.3">
      <c r="A53" s="24" t="s">
        <v>122</v>
      </c>
      <c r="B53" s="25">
        <v>17</v>
      </c>
      <c r="C53" s="25">
        <v>16</v>
      </c>
      <c r="D53" s="23" t="str">
        <f t="shared" si="0"/>
        <v>Wettbewerb
Präqualifikation</v>
      </c>
      <c r="E53" s="8" t="s">
        <v>53</v>
      </c>
      <c r="F53" s="8" t="s">
        <v>196</v>
      </c>
      <c r="G53" s="8" t="s">
        <v>197</v>
      </c>
      <c r="H53" s="8"/>
    </row>
    <row r="54" spans="1:8" ht="23.15" x14ac:dyDescent="0.3">
      <c r="A54" s="24" t="s">
        <v>122</v>
      </c>
      <c r="B54" s="25">
        <v>17</v>
      </c>
      <c r="C54" s="25">
        <v>17</v>
      </c>
      <c r="D54" s="23" t="str">
        <f t="shared" si="0"/>
        <v>Übrige nicht auftragsbez. Stunden</v>
      </c>
      <c r="E54" s="119" t="s">
        <v>361</v>
      </c>
      <c r="F54" s="119" t="s">
        <v>362</v>
      </c>
      <c r="G54" s="119" t="s">
        <v>363</v>
      </c>
      <c r="H54" s="8"/>
    </row>
    <row r="55" spans="1:8" ht="23.15" x14ac:dyDescent="0.3">
      <c r="A55" s="24" t="s">
        <v>122</v>
      </c>
      <c r="B55" s="25">
        <v>17</v>
      </c>
      <c r="C55" s="25">
        <v>18</v>
      </c>
      <c r="D55" s="23" t="str">
        <f t="shared" si="0"/>
        <v>Auftragsbezogene Stunden</v>
      </c>
      <c r="E55" s="8" t="s">
        <v>57</v>
      </c>
      <c r="F55" s="8" t="s">
        <v>195</v>
      </c>
      <c r="G55" s="8" t="s">
        <v>194</v>
      </c>
      <c r="H55" s="8"/>
    </row>
    <row r="56" spans="1:8" x14ac:dyDescent="0.3">
      <c r="A56" s="24" t="s">
        <v>122</v>
      </c>
      <c r="B56" s="25">
        <v>23</v>
      </c>
      <c r="C56" s="25">
        <v>4</v>
      </c>
      <c r="D56" s="23" t="str">
        <f t="shared" si="0"/>
        <v>Name</v>
      </c>
      <c r="E56" s="8" t="s">
        <v>12</v>
      </c>
      <c r="F56" s="8" t="s">
        <v>93</v>
      </c>
      <c r="G56" s="8" t="s">
        <v>159</v>
      </c>
      <c r="H56" s="8"/>
    </row>
    <row r="57" spans="1:8" x14ac:dyDescent="0.3">
      <c r="A57" s="24" t="s">
        <v>125</v>
      </c>
      <c r="B57" s="25">
        <v>2</v>
      </c>
      <c r="C57" s="25">
        <v>9</v>
      </c>
      <c r="D57" s="23" t="str">
        <f t="shared" si="0"/>
        <v>Ausblenden mit F3</v>
      </c>
      <c r="E57" s="8" t="s">
        <v>393</v>
      </c>
      <c r="F57" s="8" t="s">
        <v>394</v>
      </c>
      <c r="G57" s="8" t="s">
        <v>395</v>
      </c>
      <c r="H57" s="8"/>
    </row>
    <row r="58" spans="1:8" x14ac:dyDescent="0.3">
      <c r="A58" s="24" t="s">
        <v>125</v>
      </c>
      <c r="B58" s="25">
        <v>4</v>
      </c>
      <c r="C58" s="25">
        <v>2</v>
      </c>
      <c r="D58" s="23" t="str">
        <f t="shared" si="0"/>
        <v>Berechnung des mittleren Stundenansatzes</v>
      </c>
      <c r="E58" s="8" t="s">
        <v>262</v>
      </c>
      <c r="F58" s="8" t="s">
        <v>59</v>
      </c>
      <c r="G58" s="8" t="s">
        <v>160</v>
      </c>
      <c r="H58" s="8"/>
    </row>
    <row r="59" spans="1:8" x14ac:dyDescent="0.3">
      <c r="A59" s="24" t="s">
        <v>125</v>
      </c>
      <c r="B59" s="25">
        <v>5</v>
      </c>
      <c r="C59" s="25">
        <v>6</v>
      </c>
      <c r="D59" s="23" t="str">
        <f t="shared" si="0"/>
        <v>Kosten in CHF</v>
      </c>
      <c r="E59" s="8" t="s">
        <v>266</v>
      </c>
      <c r="F59" s="8" t="s">
        <v>212</v>
      </c>
      <c r="G59" s="8" t="s">
        <v>161</v>
      </c>
      <c r="H59" s="8"/>
    </row>
    <row r="60" spans="1:8" x14ac:dyDescent="0.3">
      <c r="A60" s="24" t="s">
        <v>125</v>
      </c>
      <c r="B60" s="25">
        <v>6</v>
      </c>
      <c r="C60" s="25">
        <v>2</v>
      </c>
      <c r="D60" s="23" t="str">
        <f t="shared" si="0"/>
        <v>Gesamtkosten</v>
      </c>
      <c r="E60" s="9" t="s">
        <v>261</v>
      </c>
      <c r="F60" s="9" t="s">
        <v>251</v>
      </c>
      <c r="G60" s="8" t="s">
        <v>252</v>
      </c>
      <c r="H60" s="8"/>
    </row>
    <row r="61" spans="1:8" x14ac:dyDescent="0.3">
      <c r="A61" s="24" t="s">
        <v>125</v>
      </c>
      <c r="B61" s="25">
        <v>7</v>
      </c>
      <c r="C61" s="25">
        <v>2</v>
      </c>
      <c r="D61" s="23" t="str">
        <f t="shared" si="0"/>
        <v>Direkte Kosten</v>
      </c>
      <c r="E61" s="8" t="s">
        <v>45</v>
      </c>
      <c r="F61" s="8" t="s">
        <v>60</v>
      </c>
      <c r="G61" s="8" t="s">
        <v>162</v>
      </c>
      <c r="H61" s="8"/>
    </row>
    <row r="62" spans="1:8" x14ac:dyDescent="0.3">
      <c r="A62" s="24" t="s">
        <v>125</v>
      </c>
      <c r="B62" s="25">
        <v>7</v>
      </c>
      <c r="C62" s="25">
        <v>5</v>
      </c>
      <c r="D62" s="23" t="str">
        <f t="shared" si="0"/>
        <v>AHV-Lohn</v>
      </c>
      <c r="E62" s="9" t="s">
        <v>56</v>
      </c>
      <c r="F62" s="9" t="s">
        <v>61</v>
      </c>
      <c r="G62" s="8" t="s">
        <v>163</v>
      </c>
      <c r="H62" s="8"/>
    </row>
    <row r="63" spans="1:8" x14ac:dyDescent="0.3">
      <c r="A63" s="24" t="s">
        <v>125</v>
      </c>
      <c r="B63" s="25">
        <v>9</v>
      </c>
      <c r="C63" s="25">
        <v>2</v>
      </c>
      <c r="D63" s="23" t="str">
        <f t="shared" si="0"/>
        <v>Indirekte Kosten</v>
      </c>
      <c r="E63" s="9" t="s">
        <v>51</v>
      </c>
      <c r="F63" s="9" t="s">
        <v>62</v>
      </c>
      <c r="G63" s="8" t="s">
        <v>164</v>
      </c>
      <c r="H63" s="8"/>
    </row>
    <row r="64" spans="1:8" x14ac:dyDescent="0.3">
      <c r="A64" s="24" t="s">
        <v>125</v>
      </c>
      <c r="B64" s="25">
        <v>10</v>
      </c>
      <c r="C64" s="25">
        <v>2</v>
      </c>
      <c r="D64" s="23" t="str">
        <f t="shared" si="0"/>
        <v>Personal-Nebenkosten</v>
      </c>
      <c r="E64" s="8" t="s">
        <v>55</v>
      </c>
      <c r="F64" s="8" t="s">
        <v>63</v>
      </c>
      <c r="G64" s="8" t="s">
        <v>165</v>
      </c>
      <c r="H64" s="8"/>
    </row>
    <row r="65" spans="1:8" x14ac:dyDescent="0.3">
      <c r="A65" s="24" t="s">
        <v>125</v>
      </c>
      <c r="B65" s="25">
        <v>10</v>
      </c>
      <c r="C65" s="25">
        <v>5</v>
      </c>
      <c r="D65" s="23" t="str">
        <f t="shared" si="0"/>
        <v>Sozialleistungen</v>
      </c>
      <c r="E65" s="8" t="s">
        <v>10</v>
      </c>
      <c r="F65" s="8" t="s">
        <v>64</v>
      </c>
      <c r="G65" s="8" t="s">
        <v>146</v>
      </c>
      <c r="H65" s="8"/>
    </row>
    <row r="66" spans="1:8" x14ac:dyDescent="0.3">
      <c r="A66" s="24" t="s">
        <v>125</v>
      </c>
      <c r="B66" s="25">
        <v>11</v>
      </c>
      <c r="C66" s="25">
        <v>2</v>
      </c>
      <c r="D66" s="23" t="str">
        <f t="shared" si="0"/>
        <v xml:space="preserve"> </v>
      </c>
      <c r="E66" s="8" t="s">
        <v>135</v>
      </c>
      <c r="F66" s="8" t="s">
        <v>203</v>
      </c>
      <c r="G66" s="8" t="s">
        <v>204</v>
      </c>
      <c r="H66" s="8"/>
    </row>
    <row r="67" spans="1:8" x14ac:dyDescent="0.3">
      <c r="A67" s="24" t="s">
        <v>125</v>
      </c>
      <c r="B67" s="25">
        <v>11</v>
      </c>
      <c r="C67" s="25">
        <v>5</v>
      </c>
      <c r="D67" s="23" t="str">
        <f t="shared" si="0"/>
        <v>Mitarbeiter Spesen</v>
      </c>
      <c r="E67" s="8" t="s">
        <v>52</v>
      </c>
      <c r="F67" s="8" t="s">
        <v>66</v>
      </c>
      <c r="G67" s="8" t="s">
        <v>167</v>
      </c>
      <c r="H67" s="8"/>
    </row>
    <row r="68" spans="1:8" x14ac:dyDescent="0.3">
      <c r="A68" s="24" t="s">
        <v>125</v>
      </c>
      <c r="B68" s="25">
        <v>12</v>
      </c>
      <c r="C68" s="25">
        <v>2</v>
      </c>
      <c r="D68" s="23" t="str">
        <f t="shared" si="0"/>
        <v>Büroräume</v>
      </c>
      <c r="E68" s="8" t="s">
        <v>19</v>
      </c>
      <c r="F68" s="8" t="s">
        <v>67</v>
      </c>
      <c r="G68" s="8" t="s">
        <v>168</v>
      </c>
      <c r="H68" s="8"/>
    </row>
    <row r="69" spans="1:8" x14ac:dyDescent="0.3">
      <c r="A69" s="24" t="s">
        <v>125</v>
      </c>
      <c r="B69" s="25">
        <v>12</v>
      </c>
      <c r="C69" s="25">
        <v>5</v>
      </c>
      <c r="D69" s="23" t="str">
        <f t="shared" si="0"/>
        <v>Miete</v>
      </c>
      <c r="E69" s="8" t="s">
        <v>20</v>
      </c>
      <c r="F69" s="8" t="s">
        <v>68</v>
      </c>
      <c r="G69" s="8" t="s">
        <v>169</v>
      </c>
      <c r="H69" s="8"/>
    </row>
    <row r="70" spans="1:8" x14ac:dyDescent="0.3">
      <c r="A70" s="24" t="s">
        <v>125</v>
      </c>
      <c r="B70" s="25">
        <v>13</v>
      </c>
      <c r="C70" s="25">
        <v>5</v>
      </c>
      <c r="D70" s="23" t="str">
        <f t="shared" ref="D70:D134" si="3">INDEX($E70:$G70,$D$2)</f>
        <v>Strom</v>
      </c>
      <c r="E70" s="8" t="s">
        <v>21</v>
      </c>
      <c r="F70" s="8" t="s">
        <v>69</v>
      </c>
      <c r="G70" s="8" t="s">
        <v>170</v>
      </c>
      <c r="H70" s="8"/>
    </row>
    <row r="71" spans="1:8" x14ac:dyDescent="0.3">
      <c r="A71" s="24" t="s">
        <v>125</v>
      </c>
      <c r="B71" s="25">
        <v>14</v>
      </c>
      <c r="C71" s="25">
        <v>5</v>
      </c>
      <c r="D71" s="23" t="str">
        <f t="shared" si="3"/>
        <v>Reinigung</v>
      </c>
      <c r="E71" s="8" t="s">
        <v>22</v>
      </c>
      <c r="F71" s="8" t="s">
        <v>70</v>
      </c>
      <c r="G71" s="8" t="s">
        <v>171</v>
      </c>
      <c r="H71" s="8"/>
    </row>
    <row r="72" spans="1:8" x14ac:dyDescent="0.3">
      <c r="A72" s="24" t="s">
        <v>125</v>
      </c>
      <c r="B72" s="25">
        <v>15</v>
      </c>
      <c r="C72" s="25">
        <v>2</v>
      </c>
      <c r="D72" s="23" t="str">
        <f t="shared" si="3"/>
        <v>Allgemein</v>
      </c>
      <c r="E72" s="8" t="s">
        <v>23</v>
      </c>
      <c r="F72" s="8" t="s">
        <v>65</v>
      </c>
      <c r="G72" s="8" t="s">
        <v>166</v>
      </c>
      <c r="H72" s="8"/>
    </row>
    <row r="73" spans="1:8" x14ac:dyDescent="0.3">
      <c r="A73" s="24" t="s">
        <v>125</v>
      </c>
      <c r="B73" s="25">
        <v>15</v>
      </c>
      <c r="C73" s="25">
        <v>5</v>
      </c>
      <c r="D73" s="23" t="str">
        <f t="shared" si="3"/>
        <v>Versicherungen</v>
      </c>
      <c r="E73" s="8" t="s">
        <v>24</v>
      </c>
      <c r="F73" s="8" t="s">
        <v>71</v>
      </c>
      <c r="G73" s="8" t="s">
        <v>172</v>
      </c>
      <c r="H73" s="8"/>
    </row>
    <row r="74" spans="1:8" x14ac:dyDescent="0.3">
      <c r="A74" s="24" t="s">
        <v>125</v>
      </c>
      <c r="B74" s="25">
        <v>16</v>
      </c>
      <c r="C74" s="25">
        <v>2</v>
      </c>
      <c r="D74" s="23" t="str">
        <f t="shared" si="3"/>
        <v xml:space="preserve"> </v>
      </c>
      <c r="E74" s="8" t="s">
        <v>135</v>
      </c>
      <c r="F74" s="8" t="s">
        <v>201</v>
      </c>
      <c r="G74" s="8" t="s">
        <v>202</v>
      </c>
      <c r="H74" s="8"/>
    </row>
    <row r="75" spans="1:8" x14ac:dyDescent="0.3">
      <c r="A75" s="24" t="s">
        <v>125</v>
      </c>
      <c r="B75" s="25">
        <v>16</v>
      </c>
      <c r="C75" s="25">
        <v>5</v>
      </c>
      <c r="D75" s="23" t="str">
        <f t="shared" si="3"/>
        <v>Fahrzeugaufwand</v>
      </c>
      <c r="E75" s="8" t="s">
        <v>25</v>
      </c>
      <c r="F75" s="8" t="s">
        <v>104</v>
      </c>
      <c r="G75" s="8" t="s">
        <v>173</v>
      </c>
      <c r="H75" s="8"/>
    </row>
    <row r="76" spans="1:8" x14ac:dyDescent="0.3">
      <c r="A76" s="24" t="s">
        <v>125</v>
      </c>
      <c r="B76" s="25">
        <v>17</v>
      </c>
      <c r="C76" s="25">
        <v>5</v>
      </c>
      <c r="D76" s="23" t="str">
        <f t="shared" si="3"/>
        <v>Informatik</v>
      </c>
      <c r="E76" s="8" t="s">
        <v>26</v>
      </c>
      <c r="F76" s="8" t="s">
        <v>72</v>
      </c>
      <c r="G76" s="8" t="s">
        <v>174</v>
      </c>
      <c r="H76" s="8"/>
    </row>
    <row r="77" spans="1:8" x14ac:dyDescent="0.3">
      <c r="A77" s="24" t="s">
        <v>125</v>
      </c>
      <c r="B77" s="25">
        <v>18</v>
      </c>
      <c r="C77" s="25">
        <v>5</v>
      </c>
      <c r="D77" s="23" t="str">
        <f t="shared" si="3"/>
        <v>Telekommunikation</v>
      </c>
      <c r="E77" s="8" t="s">
        <v>27</v>
      </c>
      <c r="F77" s="8" t="s">
        <v>73</v>
      </c>
      <c r="G77" s="8" t="s">
        <v>175</v>
      </c>
      <c r="H77" s="8"/>
    </row>
    <row r="78" spans="1:8" x14ac:dyDescent="0.3">
      <c r="A78" s="24" t="s">
        <v>125</v>
      </c>
      <c r="B78" s="25">
        <v>19</v>
      </c>
      <c r="C78" s="25">
        <v>5</v>
      </c>
      <c r="D78" s="23" t="str">
        <f t="shared" si="3"/>
        <v>Porti, Post-, Bankspesen</v>
      </c>
      <c r="E78" s="8" t="s">
        <v>28</v>
      </c>
      <c r="F78" s="8" t="s">
        <v>136</v>
      </c>
      <c r="G78" s="8" t="s">
        <v>176</v>
      </c>
      <c r="H78" s="8"/>
    </row>
    <row r="79" spans="1:8" x14ac:dyDescent="0.3">
      <c r="A79" s="24" t="s">
        <v>125</v>
      </c>
      <c r="B79" s="25">
        <v>20</v>
      </c>
      <c r="C79" s="25">
        <v>5</v>
      </c>
      <c r="D79" s="23" t="str">
        <f t="shared" si="3"/>
        <v>Reproduktion</v>
      </c>
      <c r="E79" s="8" t="s">
        <v>29</v>
      </c>
      <c r="F79" s="8" t="s">
        <v>74</v>
      </c>
      <c r="G79" s="8" t="s">
        <v>177</v>
      </c>
      <c r="H79" s="8"/>
    </row>
    <row r="80" spans="1:8" x14ac:dyDescent="0.3">
      <c r="A80" s="24" t="s">
        <v>125</v>
      </c>
      <c r="B80" s="25">
        <v>21</v>
      </c>
      <c r="C80" s="25">
        <v>5</v>
      </c>
      <c r="D80" s="23" t="str">
        <f t="shared" si="3"/>
        <v>Büromaterial</v>
      </c>
      <c r="E80" s="8" t="s">
        <v>30</v>
      </c>
      <c r="F80" s="8" t="s">
        <v>105</v>
      </c>
      <c r="G80" s="8" t="s">
        <v>178</v>
      </c>
      <c r="H80" s="8"/>
    </row>
    <row r="81" spans="1:8" x14ac:dyDescent="0.3">
      <c r="A81" s="24" t="s">
        <v>125</v>
      </c>
      <c r="B81" s="25">
        <v>22</v>
      </c>
      <c r="C81" s="25">
        <v>5</v>
      </c>
      <c r="D81" s="23" t="str">
        <f t="shared" si="3"/>
        <v>Beiträge, Fachliteratur</v>
      </c>
      <c r="E81" s="8" t="s">
        <v>31</v>
      </c>
      <c r="F81" s="8" t="s">
        <v>75</v>
      </c>
      <c r="G81" s="8" t="s">
        <v>179</v>
      </c>
      <c r="H81" s="8"/>
    </row>
    <row r="82" spans="1:8" x14ac:dyDescent="0.3">
      <c r="A82" s="24" t="s">
        <v>125</v>
      </c>
      <c r="B82" s="25">
        <v>23</v>
      </c>
      <c r="C82" s="25">
        <v>5</v>
      </c>
      <c r="D82" s="23" t="str">
        <f t="shared" si="3"/>
        <v>Akquisition</v>
      </c>
      <c r="E82" s="8" t="s">
        <v>32</v>
      </c>
      <c r="F82" s="8" t="s">
        <v>76</v>
      </c>
      <c r="G82" s="8" t="s">
        <v>180</v>
      </c>
      <c r="H82" s="8"/>
    </row>
    <row r="83" spans="1:8" x14ac:dyDescent="0.3">
      <c r="A83" s="24" t="s">
        <v>125</v>
      </c>
      <c r="B83" s="25">
        <v>24</v>
      </c>
      <c r="C83" s="25">
        <v>5</v>
      </c>
      <c r="D83" s="23" t="str">
        <f t="shared" si="3"/>
        <v>Übriger Betriebsaufwand</v>
      </c>
      <c r="E83" s="8" t="s">
        <v>33</v>
      </c>
      <c r="F83" s="8" t="s">
        <v>77</v>
      </c>
      <c r="G83" s="8" t="s">
        <v>181</v>
      </c>
      <c r="H83" s="8"/>
    </row>
    <row r="84" spans="1:8" x14ac:dyDescent="0.3">
      <c r="A84" s="24" t="s">
        <v>125</v>
      </c>
      <c r="B84" s="25">
        <v>25</v>
      </c>
      <c r="C84" s="25">
        <v>2</v>
      </c>
      <c r="D84" s="23" t="str">
        <f t="shared" si="3"/>
        <v>Abschreibungen</v>
      </c>
      <c r="E84" s="8" t="s">
        <v>34</v>
      </c>
      <c r="F84" s="8" t="s">
        <v>78</v>
      </c>
      <c r="G84" s="8" t="s">
        <v>182</v>
      </c>
      <c r="H84" s="8"/>
    </row>
    <row r="85" spans="1:8" x14ac:dyDescent="0.3">
      <c r="A85" s="24" t="s">
        <v>125</v>
      </c>
      <c r="B85" s="25">
        <v>25</v>
      </c>
      <c r="C85" s="25">
        <v>5</v>
      </c>
      <c r="D85" s="23" t="str">
        <f t="shared" si="3"/>
        <v>Abschreibung Informatik</v>
      </c>
      <c r="E85" s="8" t="s">
        <v>35</v>
      </c>
      <c r="F85" s="8" t="s">
        <v>79</v>
      </c>
      <c r="G85" s="8" t="s">
        <v>183</v>
      </c>
      <c r="H85" s="8"/>
    </row>
    <row r="86" spans="1:8" x14ac:dyDescent="0.3">
      <c r="A86" s="24" t="s">
        <v>125</v>
      </c>
      <c r="B86" s="25">
        <v>26</v>
      </c>
      <c r="C86" s="25">
        <v>5</v>
      </c>
      <c r="D86" s="23" t="str">
        <f t="shared" si="3"/>
        <v>Abschreibung Fahrzeuge</v>
      </c>
      <c r="E86" s="8" t="s">
        <v>36</v>
      </c>
      <c r="F86" s="8" t="s">
        <v>80</v>
      </c>
      <c r="G86" s="8" t="s">
        <v>184</v>
      </c>
      <c r="H86" s="8"/>
    </row>
    <row r="87" spans="1:8" x14ac:dyDescent="0.3">
      <c r="A87" s="24" t="s">
        <v>125</v>
      </c>
      <c r="B87" s="25">
        <v>27</v>
      </c>
      <c r="C87" s="25">
        <v>5</v>
      </c>
      <c r="D87" s="23" t="str">
        <f t="shared" si="3"/>
        <v>Abschreibung Uebrige</v>
      </c>
      <c r="E87" s="8" t="s">
        <v>37</v>
      </c>
      <c r="F87" s="8" t="s">
        <v>81</v>
      </c>
      <c r="G87" s="8" t="s">
        <v>185</v>
      </c>
      <c r="H87" s="8"/>
    </row>
    <row r="88" spans="1:8" x14ac:dyDescent="0.3">
      <c r="A88" s="24" t="s">
        <v>125</v>
      </c>
      <c r="B88" s="25">
        <v>28</v>
      </c>
      <c r="C88" s="25">
        <v>2</v>
      </c>
      <c r="D88" s="23" t="str">
        <f t="shared" si="3"/>
        <v>Direkte + Indirekte Kosten</v>
      </c>
      <c r="E88" s="8" t="s">
        <v>256</v>
      </c>
      <c r="F88" s="8" t="s">
        <v>258</v>
      </c>
      <c r="G88" s="8" t="s">
        <v>257</v>
      </c>
      <c r="H88" s="8"/>
    </row>
    <row r="89" spans="1:8" x14ac:dyDescent="0.3">
      <c r="A89" s="24" t="s">
        <v>125</v>
      </c>
      <c r="B89" s="25">
        <v>29</v>
      </c>
      <c r="C89" s="25">
        <v>2</v>
      </c>
      <c r="D89" s="23" t="str">
        <f t="shared" si="3"/>
        <v>+ Risiko und Gewinn</v>
      </c>
      <c r="E89" s="20" t="s">
        <v>38</v>
      </c>
      <c r="F89" s="20" t="s">
        <v>260</v>
      </c>
      <c r="G89" s="20" t="s">
        <v>186</v>
      </c>
      <c r="H89" s="8"/>
    </row>
    <row r="90" spans="1:8" x14ac:dyDescent="0.3">
      <c r="A90" s="24" t="s">
        <v>125</v>
      </c>
      <c r="B90" s="25">
        <v>30</v>
      </c>
      <c r="C90" s="25">
        <v>2</v>
      </c>
      <c r="D90" s="23" t="str">
        <f t="shared" si="3"/>
        <v>Gesamtaufwand</v>
      </c>
      <c r="E90" s="8" t="s">
        <v>250</v>
      </c>
      <c r="F90" s="9" t="s">
        <v>259</v>
      </c>
      <c r="G90" s="8" t="s">
        <v>252</v>
      </c>
      <c r="H90" s="8"/>
    </row>
    <row r="91" spans="1:8" x14ac:dyDescent="0.3">
      <c r="A91" s="24" t="s">
        <v>125</v>
      </c>
      <c r="B91" s="25">
        <v>31</v>
      </c>
      <c r="C91" s="25">
        <v>2</v>
      </c>
      <c r="D91" s="23" t="str">
        <f t="shared" si="3"/>
        <v>Auftragsbezogene Stunden</v>
      </c>
      <c r="E91" s="119" t="s">
        <v>57</v>
      </c>
      <c r="F91" s="119" t="s">
        <v>92</v>
      </c>
      <c r="G91" s="119" t="s">
        <v>151</v>
      </c>
      <c r="H91" s="8"/>
    </row>
    <row r="92" spans="1:8" x14ac:dyDescent="0.3">
      <c r="A92" s="24" t="s">
        <v>125</v>
      </c>
      <c r="B92" s="25">
        <v>31</v>
      </c>
      <c r="C92" s="25">
        <v>7</v>
      </c>
      <c r="D92" s="23" t="str">
        <f t="shared" si="3"/>
        <v xml:space="preserve">  Std/Jahr</v>
      </c>
      <c r="E92" s="8" t="s">
        <v>47</v>
      </c>
      <c r="F92" s="8" t="s">
        <v>94</v>
      </c>
      <c r="G92" s="8" t="s">
        <v>187</v>
      </c>
      <c r="H92" s="8"/>
    </row>
    <row r="93" spans="1:8" x14ac:dyDescent="0.3">
      <c r="A93" s="24" t="s">
        <v>125</v>
      </c>
      <c r="B93" s="25">
        <v>31</v>
      </c>
      <c r="C93" s="25">
        <v>11</v>
      </c>
      <c r="D93" s="23" t="str">
        <f t="shared" si="3"/>
        <v xml:space="preserve">  Std/Jahr</v>
      </c>
      <c r="E93" s="9" t="s">
        <v>47</v>
      </c>
      <c r="F93" s="8" t="s">
        <v>94</v>
      </c>
      <c r="G93" s="8" t="s">
        <v>187</v>
      </c>
      <c r="H93" s="8"/>
    </row>
    <row r="94" spans="1:8" x14ac:dyDescent="0.3">
      <c r="A94" s="24" t="s">
        <v>125</v>
      </c>
      <c r="B94" s="25">
        <v>31</v>
      </c>
      <c r="C94" s="25">
        <v>14</v>
      </c>
      <c r="D94" s="23" t="str">
        <f t="shared" si="3"/>
        <v xml:space="preserve">  Std/Jahr</v>
      </c>
      <c r="E94" s="8" t="s">
        <v>47</v>
      </c>
      <c r="F94" s="8" t="s">
        <v>94</v>
      </c>
      <c r="G94" s="8" t="s">
        <v>187</v>
      </c>
      <c r="H94" s="8"/>
    </row>
    <row r="95" spans="1:8" ht="23.15" x14ac:dyDescent="0.3">
      <c r="A95" s="24" t="s">
        <v>125</v>
      </c>
      <c r="B95" s="25">
        <v>32</v>
      </c>
      <c r="C95" s="25">
        <v>2</v>
      </c>
      <c r="D95" s="23" t="str">
        <f t="shared" si="3"/>
        <v>Mittlerer Stundenansatz = Gesamtkosten / Auftragsbezogene Stunden</v>
      </c>
      <c r="E95" s="8" t="s">
        <v>263</v>
      </c>
      <c r="F95" s="8" t="s">
        <v>264</v>
      </c>
      <c r="G95" s="8" t="s">
        <v>265</v>
      </c>
      <c r="H95" s="8"/>
    </row>
    <row r="96" spans="1:8" x14ac:dyDescent="0.3">
      <c r="A96" s="24" t="s">
        <v>125</v>
      </c>
      <c r="B96" s="25">
        <v>32</v>
      </c>
      <c r="C96" s="25">
        <v>7</v>
      </c>
      <c r="D96" s="23" t="str">
        <f t="shared" si="3"/>
        <v xml:space="preserve">  CHF/Std</v>
      </c>
      <c r="E96" s="8" t="s">
        <v>48</v>
      </c>
      <c r="F96" s="8" t="s">
        <v>82</v>
      </c>
      <c r="G96" s="9" t="s">
        <v>188</v>
      </c>
      <c r="H96" s="9"/>
    </row>
    <row r="97" spans="1:8" x14ac:dyDescent="0.3">
      <c r="A97" s="24" t="s">
        <v>125</v>
      </c>
      <c r="B97" s="25">
        <v>32</v>
      </c>
      <c r="C97" s="25">
        <v>11</v>
      </c>
      <c r="D97" s="23" t="str">
        <f t="shared" si="3"/>
        <v xml:space="preserve">  CHF/Std</v>
      </c>
      <c r="E97" s="8" t="s">
        <v>48</v>
      </c>
      <c r="F97" s="8" t="s">
        <v>82</v>
      </c>
      <c r="G97" s="9" t="s">
        <v>188</v>
      </c>
      <c r="H97" s="8"/>
    </row>
    <row r="98" spans="1:8" x14ac:dyDescent="0.3">
      <c r="A98" s="24" t="s">
        <v>125</v>
      </c>
      <c r="B98" s="25">
        <v>32</v>
      </c>
      <c r="C98" s="25">
        <v>14</v>
      </c>
      <c r="D98" s="23" t="str">
        <f t="shared" si="3"/>
        <v xml:space="preserve">  CHF/Std</v>
      </c>
      <c r="E98" s="8" t="s">
        <v>48</v>
      </c>
      <c r="F98" s="8" t="s">
        <v>82</v>
      </c>
      <c r="G98" s="9" t="s">
        <v>188</v>
      </c>
      <c r="H98" s="8"/>
    </row>
    <row r="99" spans="1:8" x14ac:dyDescent="0.3">
      <c r="A99" s="24" t="s">
        <v>126</v>
      </c>
      <c r="B99" s="25">
        <v>2</v>
      </c>
      <c r="C99" s="25">
        <v>17</v>
      </c>
      <c r="D99" s="23" t="str">
        <f t="shared" si="3"/>
        <v>Ausblenden mit F3</v>
      </c>
      <c r="E99" s="8" t="s">
        <v>393</v>
      </c>
      <c r="F99" s="8" t="s">
        <v>394</v>
      </c>
      <c r="G99" s="8" t="s">
        <v>395</v>
      </c>
      <c r="H99" s="8"/>
    </row>
    <row r="100" spans="1:8" ht="23.15" x14ac:dyDescent="0.3">
      <c r="A100" s="24" t="s">
        <v>126</v>
      </c>
      <c r="B100" s="25">
        <v>3</v>
      </c>
      <c r="C100" s="25">
        <v>4</v>
      </c>
      <c r="D100" s="23" t="str">
        <f t="shared" si="3"/>
        <v>Ermittlung der Gehaltskosten und der auftragsbezogenen Arbeitsstunden</v>
      </c>
      <c r="E100" s="8" t="s">
        <v>58</v>
      </c>
      <c r="F100" s="8" t="s">
        <v>83</v>
      </c>
      <c r="G100" s="8" t="s">
        <v>143</v>
      </c>
      <c r="H100" s="8"/>
    </row>
    <row r="101" spans="1:8" x14ac:dyDescent="0.3">
      <c r="A101" s="24" t="s">
        <v>126</v>
      </c>
      <c r="B101" s="25">
        <v>5</v>
      </c>
      <c r="C101" s="25">
        <v>6</v>
      </c>
      <c r="D101" s="23" t="str">
        <f t="shared" si="3"/>
        <v>Jahr</v>
      </c>
      <c r="E101" s="8" t="s">
        <v>54</v>
      </c>
      <c r="F101" s="8" t="s">
        <v>84</v>
      </c>
      <c r="G101" s="8" t="s">
        <v>144</v>
      </c>
      <c r="H101" s="8"/>
    </row>
    <row r="102" spans="1:8" x14ac:dyDescent="0.3">
      <c r="A102" s="24" t="s">
        <v>126</v>
      </c>
      <c r="B102" s="25">
        <v>5</v>
      </c>
      <c r="C102" s="25">
        <v>11</v>
      </c>
      <c r="D102" s="23" t="str">
        <f t="shared" si="3"/>
        <v>Jahres-Arbeitsstunden</v>
      </c>
      <c r="E102" s="8" t="s">
        <v>9</v>
      </c>
      <c r="F102" s="8" t="s">
        <v>133</v>
      </c>
      <c r="G102" s="11" t="s">
        <v>145</v>
      </c>
      <c r="H102" s="42"/>
    </row>
    <row r="103" spans="1:8" x14ac:dyDescent="0.3">
      <c r="A103" s="24" t="s">
        <v>126</v>
      </c>
      <c r="B103" s="25">
        <v>7</v>
      </c>
      <c r="C103" s="25">
        <v>4</v>
      </c>
      <c r="D103" s="23" t="str">
        <f t="shared" si="3"/>
        <v>Sozialleistungen</v>
      </c>
      <c r="E103" s="8" t="s">
        <v>10</v>
      </c>
      <c r="F103" s="8" t="s">
        <v>112</v>
      </c>
      <c r="G103" s="8" t="s">
        <v>146</v>
      </c>
      <c r="H103" s="8"/>
    </row>
    <row r="104" spans="1:8" x14ac:dyDescent="0.3">
      <c r="A104" s="24" t="s">
        <v>126</v>
      </c>
      <c r="B104" s="25">
        <v>7</v>
      </c>
      <c r="C104" s="25">
        <v>9</v>
      </c>
      <c r="D104" s="23" t="str">
        <f t="shared" si="3"/>
        <v>Kat. 1</v>
      </c>
      <c r="E104" s="8" t="s">
        <v>106</v>
      </c>
      <c r="F104" s="8" t="s">
        <v>113</v>
      </c>
      <c r="G104" s="8" t="s">
        <v>113</v>
      </c>
      <c r="H104" s="8"/>
    </row>
    <row r="105" spans="1:8" x14ac:dyDescent="0.3">
      <c r="A105" s="24" t="s">
        <v>126</v>
      </c>
      <c r="B105" s="25">
        <v>7</v>
      </c>
      <c r="C105" s="25">
        <v>12</v>
      </c>
      <c r="D105" s="23" t="str">
        <f t="shared" si="3"/>
        <v>Kat. 2</v>
      </c>
      <c r="E105" s="8" t="s">
        <v>107</v>
      </c>
      <c r="F105" s="8" t="s">
        <v>114</v>
      </c>
      <c r="G105" s="8" t="s">
        <v>114</v>
      </c>
      <c r="H105" s="8"/>
    </row>
    <row r="106" spans="1:8" x14ac:dyDescent="0.3">
      <c r="A106" s="24" t="s">
        <v>126</v>
      </c>
      <c r="B106" s="25">
        <v>7</v>
      </c>
      <c r="C106" s="25">
        <v>15</v>
      </c>
      <c r="D106" s="23" t="str">
        <f t="shared" si="3"/>
        <v>Kat. 3</v>
      </c>
      <c r="E106" s="8" t="s">
        <v>108</v>
      </c>
      <c r="F106" s="8" t="s">
        <v>115</v>
      </c>
      <c r="G106" s="8" t="s">
        <v>115</v>
      </c>
      <c r="H106" s="8"/>
    </row>
    <row r="107" spans="1:8" x14ac:dyDescent="0.3">
      <c r="A107" s="24" t="s">
        <v>126</v>
      </c>
      <c r="B107" s="25">
        <v>8</v>
      </c>
      <c r="C107" s="25">
        <v>4</v>
      </c>
      <c r="D107" s="23" t="str">
        <f t="shared" si="3"/>
        <v>Alter über 25</v>
      </c>
      <c r="E107" s="8" t="s">
        <v>111</v>
      </c>
      <c r="F107" s="8" t="s">
        <v>205</v>
      </c>
      <c r="G107" s="8" t="s">
        <v>207</v>
      </c>
      <c r="H107" s="8"/>
    </row>
    <row r="108" spans="1:8" x14ac:dyDescent="0.3">
      <c r="A108" s="24" t="s">
        <v>126</v>
      </c>
      <c r="B108" s="25">
        <v>8</v>
      </c>
      <c r="C108" s="25">
        <v>6</v>
      </c>
      <c r="D108" s="23" t="str">
        <f t="shared" si="3"/>
        <v>Kat. 1</v>
      </c>
      <c r="E108" s="8" t="s">
        <v>106</v>
      </c>
      <c r="F108" s="8" t="s">
        <v>113</v>
      </c>
      <c r="G108" s="8" t="s">
        <v>113</v>
      </c>
      <c r="H108" s="8"/>
    </row>
    <row r="109" spans="1:8" x14ac:dyDescent="0.3">
      <c r="A109" s="24" t="s">
        <v>126</v>
      </c>
      <c r="B109" s="25">
        <v>8</v>
      </c>
      <c r="C109" s="25">
        <v>9</v>
      </c>
      <c r="D109" s="23" t="str">
        <f t="shared" si="3"/>
        <v>AHV</v>
      </c>
      <c r="E109" s="8" t="s">
        <v>11</v>
      </c>
      <c r="F109" s="8" t="s">
        <v>85</v>
      </c>
      <c r="G109" s="8" t="s">
        <v>85</v>
      </c>
      <c r="H109" s="8"/>
    </row>
    <row r="110" spans="1:8" x14ac:dyDescent="0.3">
      <c r="A110" s="24" t="s">
        <v>126</v>
      </c>
      <c r="B110" s="25">
        <v>8</v>
      </c>
      <c r="C110" s="25">
        <v>12</v>
      </c>
      <c r="D110" s="23" t="str">
        <f t="shared" si="3"/>
        <v>AHV</v>
      </c>
      <c r="E110" s="8" t="s">
        <v>11</v>
      </c>
      <c r="F110" s="8" t="s">
        <v>85</v>
      </c>
      <c r="G110" s="8" t="s">
        <v>85</v>
      </c>
      <c r="H110" s="8"/>
    </row>
    <row r="111" spans="1:8" x14ac:dyDescent="0.3">
      <c r="A111" s="24" t="s">
        <v>126</v>
      </c>
      <c r="B111" s="25">
        <v>8</v>
      </c>
      <c r="C111" s="25">
        <v>15</v>
      </c>
      <c r="D111" s="23" t="str">
        <f t="shared" si="3"/>
        <v>AHV</v>
      </c>
      <c r="E111" s="8" t="s">
        <v>11</v>
      </c>
      <c r="F111" s="8" t="s">
        <v>85</v>
      </c>
      <c r="G111" s="8" t="s">
        <v>85</v>
      </c>
      <c r="H111" s="8"/>
    </row>
    <row r="112" spans="1:8" x14ac:dyDescent="0.3">
      <c r="A112" s="24" t="s">
        <v>126</v>
      </c>
      <c r="B112" s="25">
        <v>9</v>
      </c>
      <c r="C112" s="25">
        <v>4</v>
      </c>
      <c r="D112" s="23" t="str">
        <f t="shared" si="3"/>
        <v>Alter bis 25</v>
      </c>
      <c r="E112" s="8" t="s">
        <v>110</v>
      </c>
      <c r="F112" s="8" t="s">
        <v>206</v>
      </c>
      <c r="G112" s="8" t="s">
        <v>210</v>
      </c>
      <c r="H112" s="8"/>
    </row>
    <row r="113" spans="1:8" x14ac:dyDescent="0.3">
      <c r="A113" s="24" t="s">
        <v>126</v>
      </c>
      <c r="B113" s="25">
        <v>9</v>
      </c>
      <c r="C113" s="25">
        <v>6</v>
      </c>
      <c r="D113" s="23" t="str">
        <f t="shared" si="3"/>
        <v>Kat. 2</v>
      </c>
      <c r="E113" s="8" t="s">
        <v>107</v>
      </c>
      <c r="F113" s="8" t="s">
        <v>114</v>
      </c>
      <c r="G113" s="8" t="s">
        <v>114</v>
      </c>
      <c r="H113" s="8"/>
    </row>
    <row r="114" spans="1:8" x14ac:dyDescent="0.3">
      <c r="A114" s="24" t="s">
        <v>126</v>
      </c>
      <c r="B114" s="25">
        <v>9</v>
      </c>
      <c r="C114" s="25">
        <v>9</v>
      </c>
      <c r="D114" s="23" t="str">
        <f t="shared" si="3"/>
        <v>ALV</v>
      </c>
      <c r="E114" s="8" t="s">
        <v>39</v>
      </c>
      <c r="F114" s="8" t="s">
        <v>86</v>
      </c>
      <c r="G114" s="119" t="s">
        <v>330</v>
      </c>
      <c r="H114" s="119"/>
    </row>
    <row r="115" spans="1:8" x14ac:dyDescent="0.3">
      <c r="A115" s="24" t="s">
        <v>126</v>
      </c>
      <c r="B115" s="25">
        <v>9</v>
      </c>
      <c r="C115" s="25">
        <v>12</v>
      </c>
      <c r="D115" s="23" t="str">
        <f t="shared" si="3"/>
        <v>ALV</v>
      </c>
      <c r="E115" s="8" t="s">
        <v>39</v>
      </c>
      <c r="F115" s="8" t="s">
        <v>86</v>
      </c>
      <c r="G115" s="119" t="s">
        <v>330</v>
      </c>
      <c r="H115" s="8"/>
    </row>
    <row r="116" spans="1:8" x14ac:dyDescent="0.3">
      <c r="A116" s="24" t="s">
        <v>126</v>
      </c>
      <c r="B116" s="25">
        <v>9</v>
      </c>
      <c r="C116" s="25">
        <v>15</v>
      </c>
      <c r="D116" s="23" t="str">
        <f t="shared" si="3"/>
        <v>ALV</v>
      </c>
      <c r="E116" s="8" t="s">
        <v>39</v>
      </c>
      <c r="F116" s="8" t="s">
        <v>86</v>
      </c>
      <c r="G116" s="119" t="s">
        <v>330</v>
      </c>
      <c r="H116" s="8"/>
    </row>
    <row r="117" spans="1:8" x14ac:dyDescent="0.3">
      <c r="A117" s="24" t="s">
        <v>126</v>
      </c>
      <c r="B117" s="25">
        <v>10</v>
      </c>
      <c r="C117" s="25">
        <v>4</v>
      </c>
      <c r="D117" s="23" t="str">
        <f t="shared" si="3"/>
        <v>Ohne BVG</v>
      </c>
      <c r="E117" s="8" t="s">
        <v>138</v>
      </c>
      <c r="F117" s="8" t="s">
        <v>208</v>
      </c>
      <c r="G117" s="8" t="s">
        <v>209</v>
      </c>
      <c r="H117" s="8"/>
    </row>
    <row r="118" spans="1:8" x14ac:dyDescent="0.3">
      <c r="A118" s="24" t="s">
        <v>126</v>
      </c>
      <c r="B118" s="25">
        <v>10</v>
      </c>
      <c r="C118" s="25">
        <v>6</v>
      </c>
      <c r="D118" s="23" t="str">
        <f t="shared" si="3"/>
        <v>Kat. 3</v>
      </c>
      <c r="E118" s="8" t="s">
        <v>108</v>
      </c>
      <c r="F118" s="8" t="s">
        <v>115</v>
      </c>
      <c r="G118" s="8" t="s">
        <v>115</v>
      </c>
      <c r="H118" s="8"/>
    </row>
    <row r="119" spans="1:8" x14ac:dyDescent="0.3">
      <c r="A119" s="24" t="s">
        <v>126</v>
      </c>
      <c r="B119" s="25">
        <v>10</v>
      </c>
      <c r="C119" s="25">
        <v>9</v>
      </c>
      <c r="D119" s="23" t="str">
        <f t="shared" si="3"/>
        <v>FAK</v>
      </c>
      <c r="E119" s="8" t="s">
        <v>40</v>
      </c>
      <c r="F119" s="8" t="s">
        <v>147</v>
      </c>
      <c r="G119" s="8" t="s">
        <v>147</v>
      </c>
      <c r="H119" s="8"/>
    </row>
    <row r="120" spans="1:8" x14ac:dyDescent="0.3">
      <c r="A120" s="24" t="s">
        <v>126</v>
      </c>
      <c r="B120" s="25">
        <v>10</v>
      </c>
      <c r="C120" s="25">
        <v>12</v>
      </c>
      <c r="D120" s="23" t="str">
        <f t="shared" si="3"/>
        <v>FAK</v>
      </c>
      <c r="E120" s="8" t="s">
        <v>40</v>
      </c>
      <c r="F120" s="8" t="s">
        <v>147</v>
      </c>
      <c r="G120" s="8" t="s">
        <v>147</v>
      </c>
      <c r="H120" s="8"/>
    </row>
    <row r="121" spans="1:8" x14ac:dyDescent="0.3">
      <c r="A121" s="24" t="s">
        <v>126</v>
      </c>
      <c r="B121" s="25">
        <v>10</v>
      </c>
      <c r="C121" s="25">
        <v>15</v>
      </c>
      <c r="D121" s="23" t="str">
        <f t="shared" si="3"/>
        <v>FAK</v>
      </c>
      <c r="E121" s="8" t="s">
        <v>40</v>
      </c>
      <c r="F121" s="8" t="s">
        <v>147</v>
      </c>
      <c r="G121" s="8" t="s">
        <v>147</v>
      </c>
      <c r="H121" s="8"/>
    </row>
    <row r="122" spans="1:8" x14ac:dyDescent="0.3">
      <c r="A122" s="24" t="s">
        <v>126</v>
      </c>
      <c r="B122" s="25">
        <v>11</v>
      </c>
      <c r="C122" s="25">
        <v>9</v>
      </c>
      <c r="D122" s="23" t="str">
        <f t="shared" si="3"/>
        <v>UVG</v>
      </c>
      <c r="E122" s="119" t="s">
        <v>41</v>
      </c>
      <c r="F122" s="119" t="s">
        <v>332</v>
      </c>
      <c r="G122" s="119" t="s">
        <v>148</v>
      </c>
      <c r="H122" s="8"/>
    </row>
    <row r="123" spans="1:8" x14ac:dyDescent="0.3">
      <c r="A123" s="24" t="s">
        <v>126</v>
      </c>
      <c r="B123" s="25">
        <v>11</v>
      </c>
      <c r="C123" s="25">
        <v>12</v>
      </c>
      <c r="D123" s="23" t="str">
        <f t="shared" si="3"/>
        <v>UVG</v>
      </c>
      <c r="E123" s="119" t="s">
        <v>41</v>
      </c>
      <c r="F123" s="119" t="s">
        <v>332</v>
      </c>
      <c r="G123" s="119" t="s">
        <v>148</v>
      </c>
      <c r="H123" s="8"/>
    </row>
    <row r="124" spans="1:8" x14ac:dyDescent="0.3">
      <c r="A124" s="24" t="s">
        <v>126</v>
      </c>
      <c r="B124" s="25">
        <v>11</v>
      </c>
      <c r="C124" s="25">
        <v>15</v>
      </c>
      <c r="D124" s="23" t="str">
        <f t="shared" si="3"/>
        <v>UVG</v>
      </c>
      <c r="E124" s="119" t="s">
        <v>41</v>
      </c>
      <c r="F124" s="119" t="s">
        <v>332</v>
      </c>
      <c r="G124" s="119" t="s">
        <v>148</v>
      </c>
      <c r="H124" s="8"/>
    </row>
    <row r="125" spans="1:8" x14ac:dyDescent="0.3">
      <c r="A125" s="24" t="s">
        <v>126</v>
      </c>
      <c r="B125" s="25">
        <v>12</v>
      </c>
      <c r="C125" s="25">
        <v>9</v>
      </c>
      <c r="D125" s="23" t="str">
        <f t="shared" si="3"/>
        <v>KTG</v>
      </c>
      <c r="E125" s="119" t="s">
        <v>333</v>
      </c>
      <c r="F125" s="119" t="s">
        <v>334</v>
      </c>
      <c r="G125" s="119" t="s">
        <v>335</v>
      </c>
      <c r="H125" s="119"/>
    </row>
    <row r="126" spans="1:8" x14ac:dyDescent="0.3">
      <c r="A126" s="24" t="s">
        <v>126</v>
      </c>
      <c r="B126" s="25">
        <v>12</v>
      </c>
      <c r="C126" s="25">
        <v>12</v>
      </c>
      <c r="D126" s="23" t="str">
        <f t="shared" si="3"/>
        <v>KTG</v>
      </c>
      <c r="E126" s="119" t="s">
        <v>333</v>
      </c>
      <c r="F126" s="119" t="s">
        <v>334</v>
      </c>
      <c r="G126" s="119" t="s">
        <v>335</v>
      </c>
      <c r="H126" s="8"/>
    </row>
    <row r="127" spans="1:8" x14ac:dyDescent="0.3">
      <c r="A127" s="24" t="s">
        <v>126</v>
      </c>
      <c r="B127" s="25">
        <v>12</v>
      </c>
      <c r="C127" s="25">
        <v>15</v>
      </c>
      <c r="D127" s="23" t="str">
        <f t="shared" si="3"/>
        <v>KTG</v>
      </c>
      <c r="E127" s="119" t="s">
        <v>333</v>
      </c>
      <c r="F127" s="119" t="s">
        <v>334</v>
      </c>
      <c r="G127" s="119" t="s">
        <v>335</v>
      </c>
      <c r="H127" s="8"/>
    </row>
    <row r="128" spans="1:8" x14ac:dyDescent="0.3">
      <c r="A128" s="24" t="s">
        <v>126</v>
      </c>
      <c r="B128" s="25">
        <v>13</v>
      </c>
      <c r="C128" s="25">
        <v>9</v>
      </c>
      <c r="D128" s="23" t="str">
        <f t="shared" si="3"/>
        <v>BVG</v>
      </c>
      <c r="E128" s="8" t="s">
        <v>137</v>
      </c>
      <c r="F128" s="8" t="s">
        <v>87</v>
      </c>
      <c r="G128" s="8" t="s">
        <v>87</v>
      </c>
      <c r="H128" s="8"/>
    </row>
    <row r="129" spans="1:8" x14ac:dyDescent="0.3">
      <c r="A129" s="24" t="s">
        <v>126</v>
      </c>
      <c r="B129" s="25">
        <v>13</v>
      </c>
      <c r="C129" s="25">
        <v>12</v>
      </c>
      <c r="D129" s="23" t="str">
        <f t="shared" si="3"/>
        <v>BVG</v>
      </c>
      <c r="E129" s="8" t="s">
        <v>137</v>
      </c>
      <c r="F129" s="8" t="s">
        <v>87</v>
      </c>
      <c r="G129" s="8" t="s">
        <v>87</v>
      </c>
      <c r="H129" s="8"/>
    </row>
    <row r="130" spans="1:8" x14ac:dyDescent="0.3">
      <c r="A130" s="24" t="s">
        <v>126</v>
      </c>
      <c r="B130" s="25">
        <v>13</v>
      </c>
      <c r="C130" s="25">
        <v>15</v>
      </c>
      <c r="D130" s="23" t="str">
        <f t="shared" si="3"/>
        <v>BVG</v>
      </c>
      <c r="E130" s="8" t="s">
        <v>137</v>
      </c>
      <c r="F130" s="8" t="s">
        <v>87</v>
      </c>
      <c r="G130" s="8" t="s">
        <v>87</v>
      </c>
      <c r="H130" s="8"/>
    </row>
    <row r="131" spans="1:8" ht="23.15" x14ac:dyDescent="0.3">
      <c r="A131" s="24" t="s">
        <v>126</v>
      </c>
      <c r="B131" s="25">
        <v>14</v>
      </c>
      <c r="C131" s="25">
        <v>13</v>
      </c>
      <c r="D131" s="23" t="str">
        <f t="shared" si="3"/>
        <v>Verwaltungskosten nicht berücksichtigt</v>
      </c>
      <c r="E131" s="8" t="s">
        <v>50</v>
      </c>
      <c r="F131" s="119" t="s">
        <v>359</v>
      </c>
      <c r="G131" s="119" t="s">
        <v>360</v>
      </c>
      <c r="H131" s="8"/>
    </row>
    <row r="132" spans="1:8" ht="23.15" x14ac:dyDescent="0.3">
      <c r="A132" s="24" t="s">
        <v>126</v>
      </c>
      <c r="B132" s="25">
        <v>15</v>
      </c>
      <c r="C132" s="25">
        <v>13</v>
      </c>
      <c r="D132" s="23" t="str">
        <f t="shared" si="3"/>
        <v>wenn &lt; 100%, Total = Anzahl Mitarbeiter * 100%</v>
      </c>
      <c r="E132" s="119" t="s">
        <v>398</v>
      </c>
      <c r="F132" s="119" t="s">
        <v>399</v>
      </c>
      <c r="G132" s="119" t="s">
        <v>400</v>
      </c>
      <c r="H132" s="8"/>
    </row>
    <row r="133" spans="1:8" x14ac:dyDescent="0.3">
      <c r="A133" s="24" t="s">
        <v>126</v>
      </c>
      <c r="B133" s="25">
        <v>16</v>
      </c>
      <c r="C133" s="25">
        <v>4</v>
      </c>
      <c r="D133" s="23" t="str">
        <f t="shared" si="3"/>
        <v>Mitarbeiter</v>
      </c>
      <c r="E133" s="8" t="s">
        <v>49</v>
      </c>
      <c r="F133" s="8" t="s">
        <v>88</v>
      </c>
      <c r="G133" s="8" t="s">
        <v>149</v>
      </c>
      <c r="H133" s="8"/>
    </row>
    <row r="134" spans="1:8" x14ac:dyDescent="0.3">
      <c r="A134" s="24" t="s">
        <v>126</v>
      </c>
      <c r="B134" s="25">
        <v>16</v>
      </c>
      <c r="C134" s="25">
        <v>6</v>
      </c>
      <c r="D134" s="23" t="str">
        <f t="shared" si="3"/>
        <v>Gehaltskosten</v>
      </c>
      <c r="E134" s="8" t="s">
        <v>13</v>
      </c>
      <c r="F134" s="8" t="s">
        <v>89</v>
      </c>
      <c r="G134" s="8" t="s">
        <v>150</v>
      </c>
      <c r="H134" s="8"/>
    </row>
    <row r="135" spans="1:8" x14ac:dyDescent="0.3">
      <c r="A135" s="24" t="s">
        <v>126</v>
      </c>
      <c r="B135" s="25">
        <v>16</v>
      </c>
      <c r="C135" s="25">
        <v>12</v>
      </c>
      <c r="D135" s="23" t="str">
        <f t="shared" ref="D135:D198" si="4">INDEX($E135:$G135,$D$2)</f>
        <v>Auftragsbezogene Stunden</v>
      </c>
      <c r="E135" s="8" t="s">
        <v>57</v>
      </c>
      <c r="F135" s="8" t="s">
        <v>92</v>
      </c>
      <c r="G135" s="8" t="s">
        <v>151</v>
      </c>
      <c r="H135" s="8"/>
    </row>
    <row r="136" spans="1:8" x14ac:dyDescent="0.3">
      <c r="A136" s="24" t="s">
        <v>126</v>
      </c>
      <c r="B136" s="25">
        <v>17</v>
      </c>
      <c r="C136" s="25">
        <v>5</v>
      </c>
      <c r="D136" s="23" t="str">
        <f t="shared" si="4"/>
        <v>Qualifikations-Kat.</v>
      </c>
      <c r="E136" s="8" t="s">
        <v>222</v>
      </c>
      <c r="F136" s="8" t="s">
        <v>227</v>
      </c>
      <c r="G136" s="8" t="s">
        <v>228</v>
      </c>
      <c r="H136" s="8"/>
    </row>
    <row r="137" spans="1:8" x14ac:dyDescent="0.3">
      <c r="A137" s="24" t="s">
        <v>126</v>
      </c>
      <c r="B137" s="25">
        <v>17</v>
      </c>
      <c r="C137" s="25">
        <v>6</v>
      </c>
      <c r="D137" s="23" t="str">
        <f t="shared" si="4"/>
        <v>AHV-Lohn</v>
      </c>
      <c r="E137" s="8" t="s">
        <v>56</v>
      </c>
      <c r="F137" s="119" t="s">
        <v>61</v>
      </c>
      <c r="G137" s="8" t="s">
        <v>152</v>
      </c>
      <c r="H137" s="8"/>
    </row>
    <row r="138" spans="1:8" ht="23.15" x14ac:dyDescent="0.3">
      <c r="A138" s="24" t="s">
        <v>126</v>
      </c>
      <c r="B138" s="25">
        <v>17</v>
      </c>
      <c r="C138" s="25">
        <v>7</v>
      </c>
      <c r="D138" s="23" t="str">
        <f t="shared" si="4"/>
        <v>Sozialleistungen
Kategorie 1, 2 od. 3</v>
      </c>
      <c r="E138" s="8" t="s">
        <v>109</v>
      </c>
      <c r="F138" s="8" t="s">
        <v>116</v>
      </c>
      <c r="G138" s="8" t="s">
        <v>153</v>
      </c>
      <c r="H138" s="8"/>
    </row>
    <row r="139" spans="1:8" ht="23.15" x14ac:dyDescent="0.3">
      <c r="A139" s="24" t="s">
        <v>126</v>
      </c>
      <c r="B139" s="25">
        <v>17</v>
      </c>
      <c r="C139" s="25">
        <v>8</v>
      </c>
      <c r="D139" s="23" t="str">
        <f t="shared" si="4"/>
        <v>Sozialleistungen
nach Kat.</v>
      </c>
      <c r="E139" s="8" t="s">
        <v>216</v>
      </c>
      <c r="F139" s="8" t="s">
        <v>217</v>
      </c>
      <c r="G139" s="8" t="s">
        <v>218</v>
      </c>
      <c r="H139" s="8"/>
    </row>
    <row r="140" spans="1:8" ht="23.15" x14ac:dyDescent="0.3">
      <c r="A140" s="24" t="s">
        <v>126</v>
      </c>
      <c r="B140" s="25">
        <v>17</v>
      </c>
      <c r="C140" s="25">
        <v>9</v>
      </c>
      <c r="D140" s="23" t="str">
        <f t="shared" si="4"/>
        <v>Sozialleistungen 
in CHF</v>
      </c>
      <c r="E140" s="8" t="s">
        <v>102</v>
      </c>
      <c r="F140" s="8" t="s">
        <v>103</v>
      </c>
      <c r="G140" s="8" t="s">
        <v>154</v>
      </c>
      <c r="H140" s="8"/>
    </row>
    <row r="141" spans="1:8" x14ac:dyDescent="0.3">
      <c r="A141" s="24" t="s">
        <v>126</v>
      </c>
      <c r="B141" s="25">
        <v>17</v>
      </c>
      <c r="C141" s="25">
        <v>10</v>
      </c>
      <c r="D141" s="23" t="str">
        <f t="shared" si="4"/>
        <v>Mitarbeiter-Spesen</v>
      </c>
      <c r="E141" s="8" t="s">
        <v>46</v>
      </c>
      <c r="F141" s="8" t="s">
        <v>66</v>
      </c>
      <c r="G141" s="8" t="s">
        <v>155</v>
      </c>
      <c r="H141" s="8"/>
    </row>
    <row r="142" spans="1:8" x14ac:dyDescent="0.3">
      <c r="A142" s="24" t="s">
        <v>126</v>
      </c>
      <c r="B142" s="25">
        <v>17</v>
      </c>
      <c r="C142" s="25">
        <v>11</v>
      </c>
      <c r="D142" s="23" t="str">
        <f t="shared" si="4"/>
        <v>Gehaltskosten</v>
      </c>
      <c r="E142" s="8" t="s">
        <v>13</v>
      </c>
      <c r="F142" s="8" t="s">
        <v>90</v>
      </c>
      <c r="G142" s="8" t="s">
        <v>156</v>
      </c>
      <c r="H142" s="8"/>
    </row>
    <row r="143" spans="1:8" x14ac:dyDescent="0.3">
      <c r="A143" s="24" t="s">
        <v>126</v>
      </c>
      <c r="B143" s="25">
        <v>17</v>
      </c>
      <c r="C143" s="25">
        <v>12</v>
      </c>
      <c r="D143" s="23" t="str">
        <f t="shared" si="4"/>
        <v>Teilzeit in % **</v>
      </c>
      <c r="E143" s="8" t="s">
        <v>198</v>
      </c>
      <c r="F143" s="8" t="s">
        <v>199</v>
      </c>
      <c r="G143" s="8" t="s">
        <v>200</v>
      </c>
      <c r="H143" s="8"/>
    </row>
    <row r="144" spans="1:8" x14ac:dyDescent="0.3">
      <c r="A144" s="24" t="s">
        <v>126</v>
      </c>
      <c r="B144" s="25">
        <v>17</v>
      </c>
      <c r="C144" s="25">
        <v>13</v>
      </c>
      <c r="D144" s="23" t="str">
        <f t="shared" si="4"/>
        <v>Ueberstunden</v>
      </c>
      <c r="E144" s="8" t="s">
        <v>213</v>
      </c>
      <c r="F144" s="8" t="s">
        <v>215</v>
      </c>
      <c r="G144" s="8" t="s">
        <v>214</v>
      </c>
      <c r="H144" s="8"/>
    </row>
    <row r="145" spans="1:8" x14ac:dyDescent="0.3">
      <c r="A145" s="24" t="s">
        <v>126</v>
      </c>
      <c r="B145" s="25">
        <v>17</v>
      </c>
      <c r="C145" s="25">
        <v>14</v>
      </c>
      <c r="D145" s="23" t="str">
        <f t="shared" si="4"/>
        <v>Ferien / Krankheit</v>
      </c>
      <c r="E145" s="8" t="s">
        <v>42</v>
      </c>
      <c r="F145" s="8" t="s">
        <v>95</v>
      </c>
      <c r="G145" s="8" t="s">
        <v>157</v>
      </c>
      <c r="H145" s="8"/>
    </row>
    <row r="146" spans="1:8" x14ac:dyDescent="0.3">
      <c r="A146" s="24" t="s">
        <v>126</v>
      </c>
      <c r="B146" s="25">
        <v>17</v>
      </c>
      <c r="C146" s="25">
        <v>15</v>
      </c>
      <c r="D146" s="23" t="str">
        <f t="shared" si="4"/>
        <v>Ausbildung</v>
      </c>
      <c r="E146" s="8" t="s">
        <v>43</v>
      </c>
      <c r="F146" s="8" t="s">
        <v>91</v>
      </c>
      <c r="G146" s="8" t="s">
        <v>158</v>
      </c>
      <c r="H146" s="8"/>
    </row>
    <row r="147" spans="1:8" ht="23.15" x14ac:dyDescent="0.3">
      <c r="A147" s="24" t="s">
        <v>126</v>
      </c>
      <c r="B147" s="25">
        <v>17</v>
      </c>
      <c r="C147" s="25">
        <v>16</v>
      </c>
      <c r="D147" s="23" t="str">
        <f t="shared" si="4"/>
        <v>Wettbewerb
Präqualifikation</v>
      </c>
      <c r="E147" s="8" t="s">
        <v>53</v>
      </c>
      <c r="F147" s="8" t="s">
        <v>196</v>
      </c>
      <c r="G147" s="8" t="s">
        <v>197</v>
      </c>
      <c r="H147" s="8"/>
    </row>
    <row r="148" spans="1:8" ht="23.15" x14ac:dyDescent="0.3">
      <c r="A148" s="24" t="s">
        <v>126</v>
      </c>
      <c r="B148" s="25">
        <v>17</v>
      </c>
      <c r="C148" s="25">
        <v>17</v>
      </c>
      <c r="D148" s="23" t="str">
        <f t="shared" si="4"/>
        <v>Übrige nicht auftragsbez. Stunden</v>
      </c>
      <c r="E148" s="119" t="s">
        <v>361</v>
      </c>
      <c r="F148" s="119" t="s">
        <v>362</v>
      </c>
      <c r="G148" s="119" t="s">
        <v>363</v>
      </c>
      <c r="H148" s="8"/>
    </row>
    <row r="149" spans="1:8" ht="23.15" x14ac:dyDescent="0.3">
      <c r="A149" s="24" t="s">
        <v>126</v>
      </c>
      <c r="B149" s="25">
        <v>17</v>
      </c>
      <c r="C149" s="25">
        <v>18</v>
      </c>
      <c r="D149" s="23" t="str">
        <f t="shared" si="4"/>
        <v>Auftragsbezogene Stunden</v>
      </c>
      <c r="E149" s="8" t="s">
        <v>57</v>
      </c>
      <c r="F149" s="8" t="s">
        <v>195</v>
      </c>
      <c r="G149" s="8" t="s">
        <v>194</v>
      </c>
      <c r="H149" s="8"/>
    </row>
    <row r="150" spans="1:8" x14ac:dyDescent="0.3">
      <c r="A150" s="24" t="s">
        <v>126</v>
      </c>
      <c r="B150" s="25">
        <v>23</v>
      </c>
      <c r="C150" s="25">
        <v>4</v>
      </c>
      <c r="D150" s="23" t="str">
        <f t="shared" si="4"/>
        <v>Name</v>
      </c>
      <c r="E150" s="8" t="s">
        <v>12</v>
      </c>
      <c r="F150" s="8" t="s">
        <v>93</v>
      </c>
      <c r="G150" s="8" t="s">
        <v>159</v>
      </c>
      <c r="H150" s="8"/>
    </row>
    <row r="151" spans="1:8" x14ac:dyDescent="0.3">
      <c r="A151" s="24" t="s">
        <v>126</v>
      </c>
      <c r="B151" s="25">
        <v>24</v>
      </c>
      <c r="C151" s="25">
        <v>4</v>
      </c>
      <c r="D151" s="23" t="str">
        <f t="shared" si="4"/>
        <v>D. Meier</v>
      </c>
      <c r="E151" s="8" t="s">
        <v>14</v>
      </c>
      <c r="F151" s="8" t="s">
        <v>96</v>
      </c>
      <c r="G151" s="8" t="s">
        <v>189</v>
      </c>
      <c r="H151" s="8"/>
    </row>
    <row r="152" spans="1:8" x14ac:dyDescent="0.3">
      <c r="A152" s="24" t="s">
        <v>126</v>
      </c>
      <c r="B152" s="25">
        <v>25</v>
      </c>
      <c r="C152" s="25">
        <v>4</v>
      </c>
      <c r="D152" s="23" t="str">
        <f t="shared" si="4"/>
        <v>M. Sieber</v>
      </c>
      <c r="E152" s="8" t="s">
        <v>15</v>
      </c>
      <c r="F152" s="8" t="s">
        <v>97</v>
      </c>
      <c r="G152" s="8" t="s">
        <v>190</v>
      </c>
      <c r="H152" s="8"/>
    </row>
    <row r="153" spans="1:8" x14ac:dyDescent="0.3">
      <c r="A153" s="24" t="s">
        <v>126</v>
      </c>
      <c r="B153" s="25">
        <v>26</v>
      </c>
      <c r="C153" s="25">
        <v>4</v>
      </c>
      <c r="D153" s="23" t="str">
        <f t="shared" si="4"/>
        <v>E. Müller</v>
      </c>
      <c r="E153" s="8" t="s">
        <v>16</v>
      </c>
      <c r="F153" s="8" t="s">
        <v>98</v>
      </c>
      <c r="G153" s="8" t="s">
        <v>98</v>
      </c>
      <c r="H153" s="8"/>
    </row>
    <row r="154" spans="1:8" x14ac:dyDescent="0.3">
      <c r="A154" s="24" t="s">
        <v>126</v>
      </c>
      <c r="B154" s="25">
        <v>27</v>
      </c>
      <c r="C154" s="25">
        <v>4</v>
      </c>
      <c r="D154" s="23" t="str">
        <f t="shared" si="4"/>
        <v>P. Baumann</v>
      </c>
      <c r="E154" s="8" t="s">
        <v>17</v>
      </c>
      <c r="F154" s="8" t="s">
        <v>99</v>
      </c>
      <c r="G154" s="8" t="s">
        <v>191</v>
      </c>
      <c r="H154" s="8"/>
    </row>
    <row r="155" spans="1:8" x14ac:dyDescent="0.3">
      <c r="A155" s="24" t="s">
        <v>126</v>
      </c>
      <c r="B155" s="25">
        <v>28</v>
      </c>
      <c r="C155" s="25">
        <v>4</v>
      </c>
      <c r="D155" s="23" t="str">
        <f t="shared" si="4"/>
        <v>F. Bauer</v>
      </c>
      <c r="E155" s="8" t="s">
        <v>18</v>
      </c>
      <c r="F155" s="8" t="s">
        <v>100</v>
      </c>
      <c r="G155" s="8" t="s">
        <v>192</v>
      </c>
      <c r="H155" s="8"/>
    </row>
    <row r="156" spans="1:8" x14ac:dyDescent="0.3">
      <c r="A156" s="24" t="s">
        <v>126</v>
      </c>
      <c r="B156" s="25">
        <v>29</v>
      </c>
      <c r="C156" s="25">
        <v>4</v>
      </c>
      <c r="D156" s="23" t="str">
        <f t="shared" si="4"/>
        <v>X. Nufer</v>
      </c>
      <c r="E156" s="8" t="s">
        <v>44</v>
      </c>
      <c r="F156" s="8" t="s">
        <v>101</v>
      </c>
      <c r="G156" s="8" t="s">
        <v>193</v>
      </c>
      <c r="H156" s="8"/>
    </row>
    <row r="157" spans="1:8" x14ac:dyDescent="0.3">
      <c r="A157" s="24" t="s">
        <v>127</v>
      </c>
      <c r="B157" s="25">
        <v>2</v>
      </c>
      <c r="C157" s="25">
        <v>9</v>
      </c>
      <c r="D157" s="23" t="str">
        <f t="shared" si="4"/>
        <v>Ausblenden mit F3</v>
      </c>
      <c r="E157" s="8" t="s">
        <v>393</v>
      </c>
      <c r="F157" s="8" t="s">
        <v>394</v>
      </c>
      <c r="G157" s="8" t="s">
        <v>395</v>
      </c>
      <c r="H157" s="8"/>
    </row>
    <row r="158" spans="1:8" x14ac:dyDescent="0.3">
      <c r="A158" s="24" t="s">
        <v>127</v>
      </c>
      <c r="B158" s="25">
        <v>4</v>
      </c>
      <c r="C158" s="25">
        <v>2</v>
      </c>
      <c r="D158" s="23" t="str">
        <f t="shared" si="4"/>
        <v>Berechnung des mittleren Stundenansatzes</v>
      </c>
      <c r="E158" s="8" t="s">
        <v>262</v>
      </c>
      <c r="F158" s="8" t="s">
        <v>59</v>
      </c>
      <c r="G158" s="8" t="s">
        <v>160</v>
      </c>
      <c r="H158" s="8"/>
    </row>
    <row r="159" spans="1:8" x14ac:dyDescent="0.3">
      <c r="A159" s="24" t="s">
        <v>127</v>
      </c>
      <c r="B159" s="25">
        <v>5</v>
      </c>
      <c r="C159" s="25">
        <v>6</v>
      </c>
      <c r="D159" s="23" t="str">
        <f t="shared" si="4"/>
        <v>Kosten in CHF</v>
      </c>
      <c r="E159" s="8" t="s">
        <v>266</v>
      </c>
      <c r="F159" s="8" t="s">
        <v>212</v>
      </c>
      <c r="G159" s="8" t="s">
        <v>161</v>
      </c>
      <c r="H159" s="8"/>
    </row>
    <row r="160" spans="1:8" x14ac:dyDescent="0.3">
      <c r="A160" s="24" t="s">
        <v>127</v>
      </c>
      <c r="B160" s="25">
        <v>6</v>
      </c>
      <c r="C160" s="25">
        <v>2</v>
      </c>
      <c r="D160" s="23" t="str">
        <f t="shared" si="4"/>
        <v>Gesamtkosten</v>
      </c>
      <c r="E160" s="9" t="s">
        <v>261</v>
      </c>
      <c r="F160" s="9" t="s">
        <v>251</v>
      </c>
      <c r="G160" s="8" t="s">
        <v>252</v>
      </c>
      <c r="H160" s="8"/>
    </row>
    <row r="161" spans="1:8" x14ac:dyDescent="0.3">
      <c r="A161" s="24" t="s">
        <v>127</v>
      </c>
      <c r="B161" s="25">
        <v>7</v>
      </c>
      <c r="C161" s="25">
        <v>2</v>
      </c>
      <c r="D161" s="23" t="str">
        <f t="shared" si="4"/>
        <v>Direkte Kosten</v>
      </c>
      <c r="E161" s="8" t="s">
        <v>45</v>
      </c>
      <c r="F161" s="8" t="s">
        <v>60</v>
      </c>
      <c r="G161" s="8" t="s">
        <v>162</v>
      </c>
      <c r="H161" s="8"/>
    </row>
    <row r="162" spans="1:8" x14ac:dyDescent="0.3">
      <c r="A162" s="24" t="s">
        <v>127</v>
      </c>
      <c r="B162" s="25">
        <v>7</v>
      </c>
      <c r="C162" s="25">
        <v>5</v>
      </c>
      <c r="D162" s="23" t="str">
        <f t="shared" si="4"/>
        <v>AHV-Lohn</v>
      </c>
      <c r="E162" s="8" t="s">
        <v>56</v>
      </c>
      <c r="F162" s="8" t="s">
        <v>61</v>
      </c>
      <c r="G162" s="8" t="s">
        <v>163</v>
      </c>
      <c r="H162" s="8"/>
    </row>
    <row r="163" spans="1:8" x14ac:dyDescent="0.3">
      <c r="A163" s="24" t="s">
        <v>127</v>
      </c>
      <c r="B163" s="25">
        <v>9</v>
      </c>
      <c r="C163" s="25">
        <v>2</v>
      </c>
      <c r="D163" s="23" t="str">
        <f t="shared" si="4"/>
        <v>Indirekte Kosten</v>
      </c>
      <c r="E163" s="8" t="s">
        <v>51</v>
      </c>
      <c r="F163" s="8" t="s">
        <v>62</v>
      </c>
      <c r="G163" s="8" t="s">
        <v>164</v>
      </c>
      <c r="H163" s="8"/>
    </row>
    <row r="164" spans="1:8" x14ac:dyDescent="0.3">
      <c r="A164" s="24" t="s">
        <v>127</v>
      </c>
      <c r="B164" s="25">
        <v>10</v>
      </c>
      <c r="C164" s="25">
        <v>2</v>
      </c>
      <c r="D164" s="23" t="str">
        <f t="shared" si="4"/>
        <v>Personal-Nebenkosten</v>
      </c>
      <c r="E164" s="8" t="s">
        <v>55</v>
      </c>
      <c r="F164" s="8" t="s">
        <v>63</v>
      </c>
      <c r="G164" s="8" t="s">
        <v>165</v>
      </c>
      <c r="H164" s="8"/>
    </row>
    <row r="165" spans="1:8" x14ac:dyDescent="0.3">
      <c r="A165" s="24" t="s">
        <v>127</v>
      </c>
      <c r="B165" s="25">
        <v>10</v>
      </c>
      <c r="C165" s="25">
        <v>5</v>
      </c>
      <c r="D165" s="23" t="str">
        <f t="shared" si="4"/>
        <v>Sozialleistungen</v>
      </c>
      <c r="E165" s="8" t="s">
        <v>10</v>
      </c>
      <c r="F165" s="8" t="s">
        <v>64</v>
      </c>
      <c r="G165" s="8" t="s">
        <v>146</v>
      </c>
      <c r="H165" s="8"/>
    </row>
    <row r="166" spans="1:8" x14ac:dyDescent="0.3">
      <c r="A166" s="24" t="s">
        <v>127</v>
      </c>
      <c r="B166" s="25">
        <v>11</v>
      </c>
      <c r="C166" s="25">
        <v>2</v>
      </c>
      <c r="D166" s="23" t="str">
        <f t="shared" si="4"/>
        <v xml:space="preserve"> </v>
      </c>
      <c r="E166" s="8" t="s">
        <v>135</v>
      </c>
      <c r="F166" s="8" t="s">
        <v>203</v>
      </c>
      <c r="G166" s="8" t="s">
        <v>204</v>
      </c>
      <c r="H166" s="8"/>
    </row>
    <row r="167" spans="1:8" x14ac:dyDescent="0.3">
      <c r="A167" s="24" t="s">
        <v>127</v>
      </c>
      <c r="B167" s="25">
        <v>11</v>
      </c>
      <c r="C167" s="25">
        <v>5</v>
      </c>
      <c r="D167" s="23" t="str">
        <f t="shared" si="4"/>
        <v>Mitarbeiter Spesen</v>
      </c>
      <c r="E167" s="8" t="s">
        <v>52</v>
      </c>
      <c r="F167" s="8" t="s">
        <v>66</v>
      </c>
      <c r="G167" s="8" t="s">
        <v>167</v>
      </c>
      <c r="H167" s="8"/>
    </row>
    <row r="168" spans="1:8" x14ac:dyDescent="0.3">
      <c r="A168" s="24" t="s">
        <v>127</v>
      </c>
      <c r="B168" s="25">
        <v>12</v>
      </c>
      <c r="C168" s="25">
        <v>2</v>
      </c>
      <c r="D168" s="23" t="str">
        <f t="shared" si="4"/>
        <v>Büroräume</v>
      </c>
      <c r="E168" s="8" t="s">
        <v>19</v>
      </c>
      <c r="F168" s="8" t="s">
        <v>67</v>
      </c>
      <c r="G168" s="8" t="s">
        <v>168</v>
      </c>
      <c r="H168" s="8"/>
    </row>
    <row r="169" spans="1:8" x14ac:dyDescent="0.3">
      <c r="A169" s="24" t="s">
        <v>127</v>
      </c>
      <c r="B169" s="25">
        <v>12</v>
      </c>
      <c r="C169" s="25">
        <v>5</v>
      </c>
      <c r="D169" s="23" t="str">
        <f t="shared" si="4"/>
        <v>Miete</v>
      </c>
      <c r="E169" s="8" t="s">
        <v>20</v>
      </c>
      <c r="F169" s="8" t="s">
        <v>68</v>
      </c>
      <c r="G169" s="8" t="s">
        <v>169</v>
      </c>
      <c r="H169" s="8"/>
    </row>
    <row r="170" spans="1:8" x14ac:dyDescent="0.3">
      <c r="A170" s="24" t="s">
        <v>127</v>
      </c>
      <c r="B170" s="25">
        <v>13</v>
      </c>
      <c r="C170" s="25">
        <v>5</v>
      </c>
      <c r="D170" s="23" t="str">
        <f t="shared" si="4"/>
        <v>Strom</v>
      </c>
      <c r="E170" s="8" t="s">
        <v>21</v>
      </c>
      <c r="F170" s="8" t="s">
        <v>69</v>
      </c>
      <c r="G170" s="8" t="s">
        <v>170</v>
      </c>
      <c r="H170" s="8"/>
    </row>
    <row r="171" spans="1:8" x14ac:dyDescent="0.3">
      <c r="A171" s="24" t="s">
        <v>127</v>
      </c>
      <c r="B171" s="25">
        <v>14</v>
      </c>
      <c r="C171" s="25">
        <v>5</v>
      </c>
      <c r="D171" s="23" t="str">
        <f t="shared" si="4"/>
        <v>Reinigung</v>
      </c>
      <c r="E171" s="8" t="s">
        <v>22</v>
      </c>
      <c r="F171" s="8" t="s">
        <v>70</v>
      </c>
      <c r="G171" s="8" t="s">
        <v>171</v>
      </c>
      <c r="H171" s="8"/>
    </row>
    <row r="172" spans="1:8" x14ac:dyDescent="0.3">
      <c r="A172" s="24" t="s">
        <v>127</v>
      </c>
      <c r="B172" s="25">
        <v>15</v>
      </c>
      <c r="C172" s="25">
        <v>2</v>
      </c>
      <c r="D172" s="23" t="str">
        <f t="shared" si="4"/>
        <v>Allgemein</v>
      </c>
      <c r="E172" s="8" t="s">
        <v>23</v>
      </c>
      <c r="F172" s="8" t="s">
        <v>65</v>
      </c>
      <c r="G172" s="8" t="s">
        <v>166</v>
      </c>
      <c r="H172" s="8"/>
    </row>
    <row r="173" spans="1:8" x14ac:dyDescent="0.3">
      <c r="A173" s="24" t="s">
        <v>127</v>
      </c>
      <c r="B173" s="25">
        <v>15</v>
      </c>
      <c r="C173" s="25">
        <v>5</v>
      </c>
      <c r="D173" s="23" t="str">
        <f t="shared" si="4"/>
        <v>Versicherungen</v>
      </c>
      <c r="E173" s="8" t="s">
        <v>24</v>
      </c>
      <c r="F173" s="8" t="s">
        <v>71</v>
      </c>
      <c r="G173" s="8" t="s">
        <v>172</v>
      </c>
      <c r="H173" s="8"/>
    </row>
    <row r="174" spans="1:8" x14ac:dyDescent="0.3">
      <c r="A174" s="24" t="s">
        <v>127</v>
      </c>
      <c r="B174" s="25">
        <v>16</v>
      </c>
      <c r="C174" s="25">
        <v>2</v>
      </c>
      <c r="D174" s="23" t="str">
        <f t="shared" si="4"/>
        <v xml:space="preserve"> </v>
      </c>
      <c r="E174" s="8" t="s">
        <v>135</v>
      </c>
      <c r="F174" s="8" t="s">
        <v>201</v>
      </c>
      <c r="G174" s="8" t="s">
        <v>202</v>
      </c>
      <c r="H174" s="8"/>
    </row>
    <row r="175" spans="1:8" x14ac:dyDescent="0.3">
      <c r="A175" s="24" t="s">
        <v>127</v>
      </c>
      <c r="B175" s="25">
        <v>16</v>
      </c>
      <c r="C175" s="25">
        <v>5</v>
      </c>
      <c r="D175" s="23" t="str">
        <f t="shared" si="4"/>
        <v>Fahrzeugaufwand</v>
      </c>
      <c r="E175" s="8" t="s">
        <v>25</v>
      </c>
      <c r="F175" s="8" t="s">
        <v>104</v>
      </c>
      <c r="G175" s="8" t="s">
        <v>173</v>
      </c>
      <c r="H175" s="8"/>
    </row>
    <row r="176" spans="1:8" x14ac:dyDescent="0.3">
      <c r="A176" s="24" t="s">
        <v>127</v>
      </c>
      <c r="B176" s="25">
        <v>17</v>
      </c>
      <c r="C176" s="25">
        <v>5</v>
      </c>
      <c r="D176" s="23" t="str">
        <f t="shared" si="4"/>
        <v>Informatik</v>
      </c>
      <c r="E176" s="8" t="s">
        <v>26</v>
      </c>
      <c r="F176" s="8" t="s">
        <v>72</v>
      </c>
      <c r="G176" s="8" t="s">
        <v>174</v>
      </c>
      <c r="H176" s="8"/>
    </row>
    <row r="177" spans="1:8" x14ac:dyDescent="0.3">
      <c r="A177" s="24" t="s">
        <v>127</v>
      </c>
      <c r="B177" s="25">
        <v>18</v>
      </c>
      <c r="C177" s="25">
        <v>5</v>
      </c>
      <c r="D177" s="23" t="str">
        <f t="shared" si="4"/>
        <v>Telekommunikation</v>
      </c>
      <c r="E177" s="8" t="s">
        <v>27</v>
      </c>
      <c r="F177" s="8" t="s">
        <v>73</v>
      </c>
      <c r="G177" s="8" t="s">
        <v>175</v>
      </c>
      <c r="H177" s="8"/>
    </row>
    <row r="178" spans="1:8" x14ac:dyDescent="0.3">
      <c r="A178" s="24" t="s">
        <v>127</v>
      </c>
      <c r="B178" s="25">
        <v>19</v>
      </c>
      <c r="C178" s="25">
        <v>5</v>
      </c>
      <c r="D178" s="23" t="str">
        <f t="shared" si="4"/>
        <v>Porti, Post-, Bankspesen</v>
      </c>
      <c r="E178" s="8" t="s">
        <v>28</v>
      </c>
      <c r="F178" s="8" t="s">
        <v>136</v>
      </c>
      <c r="G178" s="8" t="s">
        <v>176</v>
      </c>
      <c r="H178" s="8"/>
    </row>
    <row r="179" spans="1:8" x14ac:dyDescent="0.3">
      <c r="A179" s="24" t="s">
        <v>127</v>
      </c>
      <c r="B179" s="25">
        <v>20</v>
      </c>
      <c r="C179" s="25">
        <v>5</v>
      </c>
      <c r="D179" s="23" t="str">
        <f t="shared" si="4"/>
        <v>Reproduktion</v>
      </c>
      <c r="E179" s="8" t="s">
        <v>29</v>
      </c>
      <c r="F179" s="8" t="s">
        <v>74</v>
      </c>
      <c r="G179" s="8" t="s">
        <v>177</v>
      </c>
      <c r="H179" s="8"/>
    </row>
    <row r="180" spans="1:8" x14ac:dyDescent="0.3">
      <c r="A180" s="24" t="s">
        <v>127</v>
      </c>
      <c r="B180" s="25">
        <v>21</v>
      </c>
      <c r="C180" s="25">
        <v>5</v>
      </c>
      <c r="D180" s="23" t="str">
        <f t="shared" si="4"/>
        <v>Büromaterial</v>
      </c>
      <c r="E180" s="8" t="s">
        <v>30</v>
      </c>
      <c r="F180" s="8" t="s">
        <v>105</v>
      </c>
      <c r="G180" s="8" t="s">
        <v>178</v>
      </c>
      <c r="H180" s="8"/>
    </row>
    <row r="181" spans="1:8" x14ac:dyDescent="0.3">
      <c r="A181" s="24" t="s">
        <v>127</v>
      </c>
      <c r="B181" s="25">
        <v>22</v>
      </c>
      <c r="C181" s="25">
        <v>5</v>
      </c>
      <c r="D181" s="23" t="str">
        <f t="shared" si="4"/>
        <v>Beiträge, Fachliteratur</v>
      </c>
      <c r="E181" s="8" t="s">
        <v>31</v>
      </c>
      <c r="F181" s="8" t="s">
        <v>75</v>
      </c>
      <c r="G181" s="8" t="s">
        <v>179</v>
      </c>
      <c r="H181" s="8"/>
    </row>
    <row r="182" spans="1:8" x14ac:dyDescent="0.3">
      <c r="A182" s="24" t="s">
        <v>127</v>
      </c>
      <c r="B182" s="25">
        <v>23</v>
      </c>
      <c r="C182" s="25">
        <v>5</v>
      </c>
      <c r="D182" s="23" t="str">
        <f t="shared" si="4"/>
        <v>Akquisition</v>
      </c>
      <c r="E182" s="8" t="s">
        <v>32</v>
      </c>
      <c r="F182" s="8" t="s">
        <v>76</v>
      </c>
      <c r="G182" s="8" t="s">
        <v>180</v>
      </c>
      <c r="H182" s="8"/>
    </row>
    <row r="183" spans="1:8" x14ac:dyDescent="0.3">
      <c r="A183" s="24" t="s">
        <v>127</v>
      </c>
      <c r="B183" s="25">
        <v>24</v>
      </c>
      <c r="C183" s="25">
        <v>5</v>
      </c>
      <c r="D183" s="23" t="str">
        <f t="shared" si="4"/>
        <v>Übriger Betriebsaufwand</v>
      </c>
      <c r="E183" s="8" t="s">
        <v>33</v>
      </c>
      <c r="F183" s="8" t="s">
        <v>77</v>
      </c>
      <c r="G183" s="8" t="s">
        <v>181</v>
      </c>
      <c r="H183" s="8"/>
    </row>
    <row r="184" spans="1:8" x14ac:dyDescent="0.3">
      <c r="A184" s="24" t="s">
        <v>127</v>
      </c>
      <c r="B184" s="25">
        <v>25</v>
      </c>
      <c r="C184" s="25">
        <v>2</v>
      </c>
      <c r="D184" s="23" t="str">
        <f t="shared" si="4"/>
        <v>Abschreibungen</v>
      </c>
      <c r="E184" s="8" t="s">
        <v>34</v>
      </c>
      <c r="F184" s="8" t="s">
        <v>78</v>
      </c>
      <c r="G184" s="8" t="s">
        <v>182</v>
      </c>
      <c r="H184" s="8"/>
    </row>
    <row r="185" spans="1:8" x14ac:dyDescent="0.3">
      <c r="A185" s="24" t="s">
        <v>127</v>
      </c>
      <c r="B185" s="25">
        <v>25</v>
      </c>
      <c r="C185" s="25">
        <v>5</v>
      </c>
      <c r="D185" s="23" t="str">
        <f t="shared" si="4"/>
        <v>Abschreibung Informatik</v>
      </c>
      <c r="E185" s="8" t="s">
        <v>35</v>
      </c>
      <c r="F185" s="8" t="s">
        <v>79</v>
      </c>
      <c r="G185" s="8" t="s">
        <v>183</v>
      </c>
      <c r="H185" s="8"/>
    </row>
    <row r="186" spans="1:8" x14ac:dyDescent="0.3">
      <c r="A186" s="24" t="s">
        <v>127</v>
      </c>
      <c r="B186" s="25">
        <v>26</v>
      </c>
      <c r="C186" s="25">
        <v>5</v>
      </c>
      <c r="D186" s="23" t="str">
        <f t="shared" si="4"/>
        <v>Abschreibung Fahrzeuge</v>
      </c>
      <c r="E186" s="8" t="s">
        <v>36</v>
      </c>
      <c r="F186" s="8" t="s">
        <v>80</v>
      </c>
      <c r="G186" s="8" t="s">
        <v>184</v>
      </c>
      <c r="H186" s="8"/>
    </row>
    <row r="187" spans="1:8" x14ac:dyDescent="0.3">
      <c r="A187" s="24" t="s">
        <v>127</v>
      </c>
      <c r="B187" s="25">
        <v>27</v>
      </c>
      <c r="C187" s="25">
        <v>5</v>
      </c>
      <c r="D187" s="23" t="str">
        <f t="shared" si="4"/>
        <v>Abschreibung Uebrige</v>
      </c>
      <c r="E187" s="8" t="s">
        <v>37</v>
      </c>
      <c r="F187" s="8" t="s">
        <v>81</v>
      </c>
      <c r="G187" s="8" t="s">
        <v>185</v>
      </c>
      <c r="H187" s="8"/>
    </row>
    <row r="188" spans="1:8" x14ac:dyDescent="0.3">
      <c r="A188" s="24" t="s">
        <v>127</v>
      </c>
      <c r="B188" s="25">
        <v>28</v>
      </c>
      <c r="C188" s="25">
        <v>2</v>
      </c>
      <c r="D188" s="23" t="str">
        <f t="shared" si="4"/>
        <v>Direkte + Indirekte Kosten</v>
      </c>
      <c r="E188" s="8" t="s">
        <v>256</v>
      </c>
      <c r="F188" s="8" t="s">
        <v>258</v>
      </c>
      <c r="G188" s="8" t="s">
        <v>257</v>
      </c>
      <c r="H188" s="8"/>
    </row>
    <row r="189" spans="1:8" x14ac:dyDescent="0.3">
      <c r="A189" s="24" t="s">
        <v>127</v>
      </c>
      <c r="B189" s="25">
        <v>29</v>
      </c>
      <c r="C189" s="25">
        <v>2</v>
      </c>
      <c r="D189" s="23" t="str">
        <f t="shared" si="4"/>
        <v>+ Risiko und Gewinn</v>
      </c>
      <c r="E189" s="20" t="s">
        <v>38</v>
      </c>
      <c r="F189" s="20" t="s">
        <v>260</v>
      </c>
      <c r="G189" s="20" t="s">
        <v>186</v>
      </c>
      <c r="H189" s="8"/>
    </row>
    <row r="190" spans="1:8" x14ac:dyDescent="0.3">
      <c r="A190" s="24" t="s">
        <v>127</v>
      </c>
      <c r="B190" s="25">
        <v>30</v>
      </c>
      <c r="C190" s="25">
        <v>2</v>
      </c>
      <c r="D190" s="23" t="str">
        <f t="shared" si="4"/>
        <v>Gesamtkosten</v>
      </c>
      <c r="E190" s="8" t="s">
        <v>261</v>
      </c>
      <c r="F190" s="9" t="s">
        <v>259</v>
      </c>
      <c r="G190" s="8" t="s">
        <v>252</v>
      </c>
      <c r="H190" s="8"/>
    </row>
    <row r="191" spans="1:8" x14ac:dyDescent="0.3">
      <c r="A191" s="24" t="s">
        <v>127</v>
      </c>
      <c r="B191" s="25">
        <v>31</v>
      </c>
      <c r="C191" s="25">
        <v>2</v>
      </c>
      <c r="D191" s="23" t="str">
        <f t="shared" si="4"/>
        <v>Auftragsbezogene Stunden</v>
      </c>
      <c r="E191" s="8" t="s">
        <v>57</v>
      </c>
      <c r="F191" s="119" t="s">
        <v>92</v>
      </c>
      <c r="G191" s="119" t="s">
        <v>151</v>
      </c>
      <c r="H191" s="8"/>
    </row>
    <row r="192" spans="1:8" x14ac:dyDescent="0.3">
      <c r="A192" s="24" t="s">
        <v>127</v>
      </c>
      <c r="B192" s="25">
        <v>31</v>
      </c>
      <c r="C192" s="25">
        <v>7</v>
      </c>
      <c r="D192" s="23" t="str">
        <f t="shared" si="4"/>
        <v xml:space="preserve">  Std/Jahr</v>
      </c>
      <c r="E192" s="8" t="s">
        <v>47</v>
      </c>
      <c r="F192" s="8" t="s">
        <v>94</v>
      </c>
      <c r="G192" s="8" t="s">
        <v>187</v>
      </c>
      <c r="H192" s="8"/>
    </row>
    <row r="193" spans="1:8" x14ac:dyDescent="0.3">
      <c r="A193" s="24" t="s">
        <v>127</v>
      </c>
      <c r="B193" s="25">
        <v>31</v>
      </c>
      <c r="C193" s="25">
        <v>11</v>
      </c>
      <c r="D193" s="23" t="str">
        <f t="shared" si="4"/>
        <v xml:space="preserve">  Std/Jahr</v>
      </c>
      <c r="E193" s="8" t="s">
        <v>47</v>
      </c>
      <c r="F193" s="8" t="s">
        <v>94</v>
      </c>
      <c r="G193" s="8" t="s">
        <v>187</v>
      </c>
      <c r="H193" s="8"/>
    </row>
    <row r="194" spans="1:8" x14ac:dyDescent="0.3">
      <c r="A194" s="24" t="s">
        <v>127</v>
      </c>
      <c r="B194" s="25">
        <v>31</v>
      </c>
      <c r="C194" s="25">
        <v>14</v>
      </c>
      <c r="D194" s="23" t="str">
        <f t="shared" si="4"/>
        <v xml:space="preserve">  Std/Jahr</v>
      </c>
      <c r="E194" s="8" t="s">
        <v>47</v>
      </c>
      <c r="F194" s="8" t="s">
        <v>94</v>
      </c>
      <c r="G194" s="8" t="s">
        <v>187</v>
      </c>
      <c r="H194" s="8"/>
    </row>
    <row r="195" spans="1:8" ht="23.15" x14ac:dyDescent="0.3">
      <c r="A195" s="24" t="s">
        <v>127</v>
      </c>
      <c r="B195" s="25">
        <v>32</v>
      </c>
      <c r="C195" s="25">
        <v>2</v>
      </c>
      <c r="D195" s="23" t="str">
        <f t="shared" si="4"/>
        <v>Mittlerer Stundenansatz = Gesamtkosten / Auftragsbezogene Stunden</v>
      </c>
      <c r="E195" s="8" t="s">
        <v>263</v>
      </c>
      <c r="F195" s="8" t="s">
        <v>264</v>
      </c>
      <c r="G195" s="119" t="s">
        <v>265</v>
      </c>
      <c r="H195" s="8"/>
    </row>
    <row r="196" spans="1:8" x14ac:dyDescent="0.3">
      <c r="A196" s="24" t="s">
        <v>127</v>
      </c>
      <c r="B196" s="25">
        <v>32</v>
      </c>
      <c r="C196" s="25">
        <v>7</v>
      </c>
      <c r="D196" s="23" t="str">
        <f t="shared" si="4"/>
        <v xml:space="preserve">  CHF/Std</v>
      </c>
      <c r="E196" s="8" t="s">
        <v>48</v>
      </c>
      <c r="F196" s="8" t="s">
        <v>82</v>
      </c>
      <c r="G196" s="9" t="s">
        <v>188</v>
      </c>
      <c r="H196" s="8"/>
    </row>
    <row r="197" spans="1:8" x14ac:dyDescent="0.3">
      <c r="A197" s="24" t="s">
        <v>127</v>
      </c>
      <c r="B197" s="25">
        <v>32</v>
      </c>
      <c r="C197" s="25">
        <v>11</v>
      </c>
      <c r="D197" s="23" t="str">
        <f t="shared" si="4"/>
        <v xml:space="preserve">  CHF/Std</v>
      </c>
      <c r="E197" s="8" t="s">
        <v>48</v>
      </c>
      <c r="F197" s="8" t="s">
        <v>82</v>
      </c>
      <c r="G197" s="9" t="s">
        <v>188</v>
      </c>
      <c r="H197" s="8"/>
    </row>
    <row r="198" spans="1:8" x14ac:dyDescent="0.3">
      <c r="A198" s="24" t="s">
        <v>127</v>
      </c>
      <c r="B198" s="25">
        <v>32</v>
      </c>
      <c r="C198" s="25">
        <v>14</v>
      </c>
      <c r="D198" s="23" t="str">
        <f t="shared" si="4"/>
        <v xml:space="preserve">  CHF/Std</v>
      </c>
      <c r="E198" s="8" t="s">
        <v>48</v>
      </c>
      <c r="F198" s="8" t="s">
        <v>82</v>
      </c>
      <c r="G198" s="9" t="s">
        <v>188</v>
      </c>
      <c r="H198" s="8"/>
    </row>
    <row r="199" spans="1:8" x14ac:dyDescent="0.3">
      <c r="A199" s="23" t="s">
        <v>234</v>
      </c>
      <c r="B199" s="25">
        <v>2</v>
      </c>
      <c r="C199" s="25">
        <v>9</v>
      </c>
      <c r="D199" s="23" t="str">
        <f t="shared" ref="D199:D216" si="5">INDEX($E199:$G199,$D$2)</f>
        <v>Ausblenden mit F3</v>
      </c>
      <c r="E199" s="13" t="s">
        <v>393</v>
      </c>
      <c r="F199" s="13" t="s">
        <v>394</v>
      </c>
      <c r="G199" s="12" t="s">
        <v>395</v>
      </c>
      <c r="H199" s="8"/>
    </row>
    <row r="200" spans="1:8" ht="23.15" x14ac:dyDescent="0.3">
      <c r="A200" s="23" t="s">
        <v>234</v>
      </c>
      <c r="B200" s="26">
        <v>3</v>
      </c>
      <c r="C200" s="26">
        <v>3</v>
      </c>
      <c r="D200" s="23" t="str">
        <f t="shared" si="5"/>
        <v>Ermittlung der Stundenansätze nach Qualifikationskategorien</v>
      </c>
      <c r="E200" s="120" t="s">
        <v>377</v>
      </c>
      <c r="F200" s="119" t="s">
        <v>378</v>
      </c>
      <c r="G200" s="119" t="s">
        <v>379</v>
      </c>
      <c r="H200" s="8"/>
    </row>
    <row r="201" spans="1:8" ht="23.15" x14ac:dyDescent="0.3">
      <c r="A201" s="23" t="s">
        <v>234</v>
      </c>
      <c r="B201" s="25">
        <v>6</v>
      </c>
      <c r="C201" s="25">
        <v>3</v>
      </c>
      <c r="D201" s="23" t="str">
        <f t="shared" si="5"/>
        <v>Qualifikations-
kategorie</v>
      </c>
      <c r="E201" s="8" t="s">
        <v>219</v>
      </c>
      <c r="F201" s="8" t="s">
        <v>244</v>
      </c>
      <c r="G201" s="8" t="s">
        <v>247</v>
      </c>
      <c r="H201" s="8"/>
    </row>
    <row r="202" spans="1:8" ht="23.15" x14ac:dyDescent="0.3">
      <c r="A202" s="23" t="s">
        <v>234</v>
      </c>
      <c r="B202" s="25">
        <v>6</v>
      </c>
      <c r="C202" s="25">
        <v>4</v>
      </c>
      <c r="D202" s="23" t="str">
        <f t="shared" si="5"/>
        <v>Anzahl Mitarbeiter 
pro Q-Kat.</v>
      </c>
      <c r="E202" s="8" t="s">
        <v>220</v>
      </c>
      <c r="F202" s="8" t="s">
        <v>245</v>
      </c>
      <c r="G202" s="8" t="s">
        <v>248</v>
      </c>
      <c r="H202" s="8"/>
    </row>
    <row r="203" spans="1:8" x14ac:dyDescent="0.3">
      <c r="A203" s="23" t="s">
        <v>234</v>
      </c>
      <c r="B203" s="25">
        <v>6</v>
      </c>
      <c r="C203" s="25">
        <v>5</v>
      </c>
      <c r="D203" s="23" t="str">
        <f t="shared" si="5"/>
        <v>AHV-Jahreslohn</v>
      </c>
      <c r="E203" s="8" t="s">
        <v>232</v>
      </c>
      <c r="F203" s="8" t="s">
        <v>239</v>
      </c>
      <c r="G203" s="8" t="s">
        <v>152</v>
      </c>
      <c r="H203" s="8"/>
    </row>
    <row r="204" spans="1:8" ht="23.15" x14ac:dyDescent="0.3">
      <c r="A204" s="23" t="s">
        <v>234</v>
      </c>
      <c r="B204" s="25">
        <v>6</v>
      </c>
      <c r="C204" s="25">
        <v>6</v>
      </c>
      <c r="D204" s="23" t="str">
        <f t="shared" si="5"/>
        <v>Bürospezifischer 
Zuschlag in %</v>
      </c>
      <c r="E204" s="8" t="s">
        <v>226</v>
      </c>
      <c r="F204" s="8" t="s">
        <v>270</v>
      </c>
      <c r="G204" s="8" t="s">
        <v>269</v>
      </c>
      <c r="H204" s="8"/>
    </row>
    <row r="205" spans="1:8" ht="23.15" x14ac:dyDescent="0.3">
      <c r="A205" s="23" t="s">
        <v>234</v>
      </c>
      <c r="B205" s="25">
        <v>6</v>
      </c>
      <c r="C205" s="25">
        <v>7</v>
      </c>
      <c r="D205" s="23" t="str">
        <f t="shared" si="5"/>
        <v>Gesamtkosten, incl. 
Risiko und Gewinn</v>
      </c>
      <c r="E205" s="8" t="s">
        <v>231</v>
      </c>
      <c r="F205" s="8" t="s">
        <v>246</v>
      </c>
      <c r="G205" s="8" t="s">
        <v>249</v>
      </c>
      <c r="H205" s="8"/>
    </row>
    <row r="206" spans="1:8" ht="23.15" x14ac:dyDescent="0.3">
      <c r="A206" s="23" t="s">
        <v>234</v>
      </c>
      <c r="B206" s="25">
        <v>6</v>
      </c>
      <c r="C206" s="25">
        <v>8</v>
      </c>
      <c r="D206" s="23" t="str">
        <f t="shared" si="5"/>
        <v>Auftragsbezogene 
Std pro Q-Kat.</v>
      </c>
      <c r="E206" s="8" t="s">
        <v>221</v>
      </c>
      <c r="F206" s="8" t="s">
        <v>241</v>
      </c>
      <c r="G206" s="8" t="s">
        <v>242</v>
      </c>
      <c r="H206" s="8"/>
    </row>
    <row r="207" spans="1:8" ht="23.15" x14ac:dyDescent="0.3">
      <c r="A207" s="23" t="s">
        <v>234</v>
      </c>
      <c r="B207" s="25">
        <v>6</v>
      </c>
      <c r="C207" s="25">
        <v>9</v>
      </c>
      <c r="D207" s="23" t="str">
        <f t="shared" si="5"/>
        <v>StdAnsatz
auftragsbezogen</v>
      </c>
      <c r="E207" s="119" t="s">
        <v>364</v>
      </c>
      <c r="F207" s="119" t="s">
        <v>367</v>
      </c>
      <c r="G207" s="119" t="s">
        <v>368</v>
      </c>
      <c r="H207" s="8"/>
    </row>
    <row r="208" spans="1:8" x14ac:dyDescent="0.3">
      <c r="A208" s="23" t="s">
        <v>234</v>
      </c>
      <c r="B208" s="25">
        <v>8</v>
      </c>
      <c r="C208" s="25">
        <v>8</v>
      </c>
      <c r="D208" s="23" t="str">
        <f t="shared" si="5"/>
        <v>Std</v>
      </c>
      <c r="E208" s="8" t="s">
        <v>225</v>
      </c>
      <c r="F208" s="8" t="s">
        <v>235</v>
      </c>
      <c r="G208" s="8" t="s">
        <v>236</v>
      </c>
      <c r="H208" s="8"/>
    </row>
    <row r="209" spans="1:8" x14ac:dyDescent="0.3">
      <c r="A209" s="23" t="s">
        <v>234</v>
      </c>
      <c r="B209" s="25">
        <v>8</v>
      </c>
      <c r="C209" s="25">
        <v>14</v>
      </c>
      <c r="D209" s="23" t="str">
        <f t="shared" si="5"/>
        <v>CHF/h</v>
      </c>
      <c r="E209" s="8" t="s">
        <v>230</v>
      </c>
      <c r="F209" s="8" t="s">
        <v>230</v>
      </c>
      <c r="G209" s="8" t="s">
        <v>243</v>
      </c>
      <c r="H209" s="8"/>
    </row>
    <row r="210" spans="1:8" x14ac:dyDescent="0.3">
      <c r="A210" s="23" t="s">
        <v>234</v>
      </c>
      <c r="B210" s="25">
        <v>8</v>
      </c>
      <c r="C210" s="25">
        <v>14</v>
      </c>
      <c r="D210" s="23" t="str">
        <f t="shared" si="5"/>
        <v>Abweichender bürospezifischer Zuschlag in %</v>
      </c>
      <c r="E210" s="8" t="s">
        <v>233</v>
      </c>
      <c r="F210" s="8" t="s">
        <v>267</v>
      </c>
      <c r="G210" s="8" t="s">
        <v>268</v>
      </c>
      <c r="H210" s="8"/>
    </row>
    <row r="211" spans="1:8" x14ac:dyDescent="0.3">
      <c r="A211" s="23" t="s">
        <v>234</v>
      </c>
      <c r="B211" s="25">
        <v>19</v>
      </c>
      <c r="C211" s="25">
        <v>3</v>
      </c>
      <c r="D211" s="23" t="str">
        <f t="shared" si="5"/>
        <v>* mittlerer Stundenansatz</v>
      </c>
      <c r="E211" s="8" t="s">
        <v>229</v>
      </c>
      <c r="F211" s="8" t="s">
        <v>237</v>
      </c>
      <c r="G211" s="8" t="s">
        <v>238</v>
      </c>
      <c r="H211" s="8"/>
    </row>
    <row r="212" spans="1:8" ht="23.15" x14ac:dyDescent="0.3">
      <c r="A212" s="23" t="s">
        <v>234</v>
      </c>
      <c r="B212" s="25"/>
      <c r="C212" s="25"/>
      <c r="D212" s="23" t="str">
        <f t="shared" si="5"/>
        <v>JahresarbeitsStd -
Ferien und Bildung</v>
      </c>
      <c r="E212" s="119" t="s">
        <v>374</v>
      </c>
      <c r="F212" s="119" t="s">
        <v>375</v>
      </c>
      <c r="G212" s="119" t="s">
        <v>376</v>
      </c>
      <c r="H212" s="8"/>
    </row>
    <row r="213" spans="1:8" ht="23.15" x14ac:dyDescent="0.3">
      <c r="A213" s="23" t="s">
        <v>234</v>
      </c>
      <c r="B213" s="25"/>
      <c r="C213" s="25"/>
      <c r="D213" s="23" t="str">
        <f t="shared" si="5"/>
        <v>StdAnsatz
eff. ArbeitsStd **</v>
      </c>
      <c r="E213" s="119" t="s">
        <v>366</v>
      </c>
      <c r="F213" s="119" t="s">
        <v>372</v>
      </c>
      <c r="G213" s="119" t="s">
        <v>373</v>
      </c>
      <c r="H213" s="8"/>
    </row>
    <row r="214" spans="1:8" ht="23.15" x14ac:dyDescent="0.3">
      <c r="A214" s="23" t="s">
        <v>234</v>
      </c>
      <c r="B214" s="25"/>
      <c r="C214" s="25"/>
      <c r="D214" s="23" t="str">
        <f t="shared" si="5"/>
        <v>** eff. Arbeitszeit = Jahres-Arbeitszeit - Ferien und Weiterbildung</v>
      </c>
      <c r="E214" s="119" t="s">
        <v>370</v>
      </c>
      <c r="F214" s="119" t="s">
        <v>369</v>
      </c>
      <c r="G214" s="119" t="s">
        <v>371</v>
      </c>
      <c r="H214" s="8"/>
    </row>
    <row r="215" spans="1:8" ht="23.15" x14ac:dyDescent="0.3">
      <c r="A215" s="131" t="s">
        <v>234</v>
      </c>
      <c r="B215" s="154"/>
      <c r="C215" s="154"/>
      <c r="D215" s="131" t="str">
        <f t="shared" si="5"/>
        <v>StdAnsatz individuell 
oder abweichend</v>
      </c>
      <c r="E215" s="119" t="s">
        <v>382</v>
      </c>
      <c r="F215" s="119" t="s">
        <v>381</v>
      </c>
      <c r="G215" s="119" t="s">
        <v>380</v>
      </c>
      <c r="H215" s="8"/>
    </row>
    <row r="216" spans="1:8" x14ac:dyDescent="0.3">
      <c r="A216" s="131" t="s">
        <v>234</v>
      </c>
      <c r="B216" s="154"/>
      <c r="C216" s="154"/>
      <c r="D216" s="131" t="str">
        <f t="shared" si="5"/>
        <v>Stundenansätze berechnen mit F4</v>
      </c>
      <c r="E216" s="119" t="s">
        <v>448</v>
      </c>
      <c r="F216" s="119" t="s">
        <v>446</v>
      </c>
      <c r="G216" s="119" t="s">
        <v>447</v>
      </c>
      <c r="H216" s="8"/>
    </row>
    <row r="217" spans="1:8" ht="11.9" customHeight="1" x14ac:dyDescent="0.3">
      <c r="A217" s="143" t="s">
        <v>336</v>
      </c>
      <c r="B217" s="25"/>
      <c r="C217" s="25"/>
      <c r="D217" s="131" t="str">
        <f t="shared" ref="D217:D228" si="6">INDEX($E217:$G217,$D$2)</f>
        <v>Alters-und Hinterbliebenenversicherung</v>
      </c>
      <c r="E217" s="119" t="s">
        <v>337</v>
      </c>
      <c r="F217" s="119" t="s">
        <v>338</v>
      </c>
      <c r="G217" s="119" t="s">
        <v>339</v>
      </c>
      <c r="H217" s="119"/>
    </row>
    <row r="218" spans="1:8" ht="11.9" customHeight="1" x14ac:dyDescent="0.3">
      <c r="A218" s="143" t="s">
        <v>340</v>
      </c>
      <c r="B218" s="25"/>
      <c r="C218" s="25"/>
      <c r="D218" s="131" t="str">
        <f t="shared" si="6"/>
        <v>Arbeitslosenversicherung</v>
      </c>
      <c r="E218" s="119" t="s">
        <v>341</v>
      </c>
      <c r="F218" s="119" t="s">
        <v>342</v>
      </c>
      <c r="G218" s="119" t="s">
        <v>331</v>
      </c>
      <c r="H218" s="119"/>
    </row>
    <row r="219" spans="1:8" ht="11.9" customHeight="1" x14ac:dyDescent="0.3">
      <c r="A219" s="143" t="s">
        <v>343</v>
      </c>
      <c r="B219" s="25"/>
      <c r="C219" s="25"/>
      <c r="D219" s="131" t="str">
        <f t="shared" si="6"/>
        <v>Familienausgleichskasse</v>
      </c>
      <c r="E219" s="119" t="s">
        <v>344</v>
      </c>
      <c r="F219" s="119" t="s">
        <v>345</v>
      </c>
      <c r="G219" s="119" t="s">
        <v>346</v>
      </c>
      <c r="H219" s="119"/>
    </row>
    <row r="220" spans="1:8" ht="11.9" customHeight="1" x14ac:dyDescent="0.3">
      <c r="A220" s="143" t="s">
        <v>347</v>
      </c>
      <c r="B220" s="25"/>
      <c r="C220" s="25"/>
      <c r="D220" s="131" t="str">
        <f t="shared" si="6"/>
        <v>Unfallversicherung</v>
      </c>
      <c r="E220" s="119" t="s">
        <v>348</v>
      </c>
      <c r="F220" s="119" t="s">
        <v>349</v>
      </c>
      <c r="G220" s="119" t="s">
        <v>350</v>
      </c>
      <c r="H220" s="119"/>
    </row>
    <row r="221" spans="1:8" ht="11.9" customHeight="1" x14ac:dyDescent="0.3">
      <c r="A221" s="143" t="s">
        <v>351</v>
      </c>
      <c r="B221" s="25"/>
      <c r="C221" s="25"/>
      <c r="D221" s="131" t="str">
        <f t="shared" si="6"/>
        <v>Krankentaggeldversicherung</v>
      </c>
      <c r="E221" s="119" t="s">
        <v>352</v>
      </c>
      <c r="F221" s="119" t="s">
        <v>357</v>
      </c>
      <c r="G221" s="119" t="s">
        <v>358</v>
      </c>
      <c r="H221" s="119"/>
    </row>
    <row r="222" spans="1:8" ht="11.9" customHeight="1" x14ac:dyDescent="0.3">
      <c r="A222" s="143" t="s">
        <v>353</v>
      </c>
      <c r="B222" s="25"/>
      <c r="C222" s="25"/>
      <c r="D222" s="131" t="str">
        <f t="shared" si="6"/>
        <v>Berufsvorsorgegesetz</v>
      </c>
      <c r="E222" s="119" t="s">
        <v>354</v>
      </c>
      <c r="F222" s="119" t="s">
        <v>355</v>
      </c>
      <c r="G222" s="130" t="s">
        <v>356</v>
      </c>
      <c r="H222" s="130"/>
    </row>
    <row r="223" spans="1:8" x14ac:dyDescent="0.3">
      <c r="A223" s="23"/>
      <c r="B223" s="25"/>
      <c r="C223" s="25"/>
      <c r="D223" s="23"/>
      <c r="E223" s="8"/>
      <c r="F223" s="8"/>
      <c r="G223" s="8"/>
      <c r="H223" s="8"/>
    </row>
    <row r="224" spans="1:8" ht="23.15" x14ac:dyDescent="0.3">
      <c r="A224" s="131" t="s">
        <v>430</v>
      </c>
      <c r="B224" s="25"/>
      <c r="C224" s="25"/>
      <c r="D224" s="23" t="str">
        <f t="shared" si="6"/>
        <v xml:space="preserve">2016 Kat  A - G : max. StdAnsätze gem. Empfehlung KBOB </v>
      </c>
      <c r="E224" s="8" t="s">
        <v>429</v>
      </c>
      <c r="F224" s="119" t="s">
        <v>445</v>
      </c>
      <c r="G224" s="119" t="s">
        <v>444</v>
      </c>
      <c r="H224" s="8"/>
    </row>
    <row r="225" spans="1:8" ht="23.15" x14ac:dyDescent="0.3">
      <c r="A225" s="131" t="s">
        <v>430</v>
      </c>
      <c r="B225" s="25"/>
      <c r="C225" s="25"/>
      <c r="D225" s="23" t="str">
        <f t="shared" si="6"/>
        <v>2016 Kat  h : mittlerer StdAnsatz für Anforderungsfaktor (a) = 1</v>
      </c>
      <c r="E225" s="119" t="s">
        <v>457</v>
      </c>
      <c r="F225" s="119" t="s">
        <v>456</v>
      </c>
      <c r="G225" s="119" t="s">
        <v>458</v>
      </c>
      <c r="H225" s="8"/>
    </row>
    <row r="226" spans="1:8" x14ac:dyDescent="0.3">
      <c r="A226" s="131" t="s">
        <v>430</v>
      </c>
      <c r="B226" s="25"/>
      <c r="C226" s="25"/>
      <c r="D226" s="23" t="str">
        <f t="shared" si="6"/>
        <v>F3: Beenden</v>
      </c>
      <c r="E226" s="119" t="s">
        <v>438</v>
      </c>
      <c r="F226" s="119" t="s">
        <v>439</v>
      </c>
      <c r="G226" s="119" t="s">
        <v>440</v>
      </c>
      <c r="H226" s="8"/>
    </row>
    <row r="227" spans="1:8" ht="23.15" x14ac:dyDescent="0.3">
      <c r="A227" s="131" t="s">
        <v>430</v>
      </c>
      <c r="B227" s="25"/>
      <c r="C227" s="25"/>
      <c r="D227" s="23" t="str">
        <f t="shared" si="6"/>
        <v>Stundenansätze werden beim nächsten Oeffnen eines Vertrags in diesen übertragen.</v>
      </c>
      <c r="E227" s="119" t="s">
        <v>449</v>
      </c>
      <c r="F227" s="119" t="s">
        <v>450</v>
      </c>
      <c r="G227" s="119" t="s">
        <v>451</v>
      </c>
      <c r="H227" s="8"/>
    </row>
    <row r="228" spans="1:8" x14ac:dyDescent="0.3">
      <c r="A228" s="131" t="s">
        <v>430</v>
      </c>
      <c r="B228" s="25"/>
      <c r="C228" s="25"/>
      <c r="D228" s="23" t="str">
        <f t="shared" si="6"/>
        <v>mittlerer Stundenansatz</v>
      </c>
      <c r="E228" s="119" t="s">
        <v>443</v>
      </c>
      <c r="F228" s="119" t="s">
        <v>441</v>
      </c>
      <c r="G228" s="119" t="s">
        <v>442</v>
      </c>
      <c r="H228" s="8"/>
    </row>
  </sheetData>
  <sheetProtection algorithmName="SHA-512" hashValue="aVPtIPywqXhV3NwHQNEs3Ekramv/mIqKCmcnxVVLL41MjaZ5PedFidIVlUABhDkzeoqwka1yb9orhn1NLraTDg==" saltValue="y4d3gV6xO3eYzXMBeZe/lA==" spinCount="100000" sheet="1" objects="1" scenarios="1"/>
  <phoneticPr fontId="9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StdAnsatz</vt:lpstr>
      <vt:lpstr>Z1,Z2 CHF</vt:lpstr>
      <vt:lpstr>Gehalt</vt:lpstr>
      <vt:lpstr>Kosten</vt:lpstr>
      <vt:lpstr>Qual. Kat.</vt:lpstr>
      <vt:lpstr>Beispiel Gehalt</vt:lpstr>
      <vt:lpstr>Beispiel Kosten</vt:lpstr>
      <vt:lpstr>Beispiel Qual. Kat.</vt:lpstr>
      <vt:lpstr>'Beispiel Gehalt'!Druckbereich</vt:lpstr>
      <vt:lpstr>'Beispiel Kosten'!Druckbereich</vt:lpstr>
      <vt:lpstr>'Beispiel Qual. Kat.'!Druckbereich</vt:lpstr>
      <vt:lpstr>Gehalt!Druckbereich</vt:lpstr>
      <vt:lpstr>Kosten!Druckbereich</vt:lpstr>
      <vt:lpstr>'Qual. Kat.'!Druckbereich</vt:lpstr>
      <vt:lpstr>'Beispiel Gehalt'!Drucktitel</vt:lpstr>
      <vt:lpstr>'Beispiel Kosten'!Drucktitel</vt:lpstr>
      <vt:lpstr>Gehalt!Drucktitel</vt:lpstr>
      <vt:lpstr>Kosten!Drucktitel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gerber</dc:creator>
  <cp:lastModifiedBy>daniel gerber</cp:lastModifiedBy>
  <cp:lastPrinted>2023-12-12T15:19:46Z</cp:lastPrinted>
  <dcterms:created xsi:type="dcterms:W3CDTF">2003-07-21T04:25:01Z</dcterms:created>
  <dcterms:modified xsi:type="dcterms:W3CDTF">2023-12-31T16:28:59Z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">
    <vt:lpwstr>D7Std</vt:lpwstr>
  </property>
  <property fmtid="{D5CDD505-2E9C-101B-9397-08002B2CF9AE}" pid="3" name="Ver">
    <vt:lpwstr>10.23</vt:lpwstr>
  </property>
  <property fmtid="{D5CDD505-2E9C-101B-9397-08002B2CF9AE}" pid="4" name="Org">
    <vt:lpwstr>sia</vt:lpwstr>
  </property>
  <property fmtid="{D5CDD505-2E9C-101B-9397-08002B2CF9AE}" pid="5" name="Dat">
    <vt:filetime>2022-06-12T10:00:00Z</vt:filetime>
  </property>
  <property fmtid="{D5CDD505-2E9C-101B-9397-08002B2CF9AE}" pid="6" name="Rev">
    <vt:filetime>2023-12-30T10:00:00Z</vt:filetime>
  </property>
</Properties>
</file>